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Seminare\2018 luf Nebenbetriebe Bruck an der Mur\Vortrag Eib_Hof_SEM_Bruck 2018\"/>
    </mc:Choice>
  </mc:AlternateContent>
  <bookViews>
    <workbookView xWindow="0" yWindow="0" windowWidth="11490" windowHeight="4350"/>
  </bookViews>
  <sheets>
    <sheet name="Deckblatt" sheetId="12" r:id="rId1"/>
    <sheet name="Gliederung" sheetId="9" r:id="rId2"/>
    <sheet name="Szenario 1+2 Angaben" sheetId="1" r:id="rId3"/>
    <sheet name="Szenario 1+2 (2) Angaben" sheetId="6" r:id="rId4"/>
    <sheet name="MM-Invoice" sheetId="17" r:id="rId5"/>
    <sheet name="Senario 1_Vorlage" sheetId="10" r:id="rId6"/>
    <sheet name="Szenario 1_LÖS" sheetId="7" r:id="rId7"/>
    <sheet name="Szenario 2_Vorlage" sheetId="11" r:id="rId8"/>
    <sheet name="Szenario 2_LÖS" sheetId="8" r:id="rId9"/>
    <sheet name="Szenario 3 Angaben" sheetId="2" r:id="rId10"/>
    <sheet name="Szenario 3 Lösung" sheetId="3" r:id="rId11"/>
    <sheet name="Beurteilung" sheetId="16" r:id="rId12"/>
  </sheets>
  <definedNames>
    <definedName name="_xlnm.Print_Area" localSheetId="0">Deckblatt!$A$1:$F$21</definedName>
    <definedName name="_xlnm.Print_Area" localSheetId="3">'Szenario 1+2 (2) Angaben'!$A$1:$F$56</definedName>
    <definedName name="_xlnm.Print_Area" localSheetId="8">'Szenario 2_LÖS'!$A$1:$L$36</definedName>
    <definedName name="_xlnm.Print_Area" localSheetId="9">'Szenario 3 Angaben'!$A$1:$E$55</definedName>
    <definedName name="_xlnm.Print_Area" localSheetId="10">'Szenario 3 Lösung'!$A$1:$H$69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2" l="1"/>
  <c r="H37" i="8"/>
  <c r="H37" i="11"/>
  <c r="H33" i="7"/>
  <c r="H32" i="10"/>
  <c r="K16" i="16" l="1"/>
  <c r="H16" i="16"/>
  <c r="J18" i="16" s="1"/>
  <c r="H7" i="3" l="1"/>
  <c r="H5" i="3"/>
  <c r="B22" i="3"/>
  <c r="C17" i="3"/>
  <c r="B18" i="3" s="1"/>
  <c r="B23" i="3" s="1"/>
  <c r="B24" i="3" s="1"/>
  <c r="C27" i="3" s="1"/>
  <c r="B43" i="3"/>
  <c r="B37" i="3"/>
  <c r="B35" i="3"/>
  <c r="B34" i="3"/>
  <c r="B33" i="3"/>
  <c r="B17" i="3"/>
  <c r="C16" i="3"/>
  <c r="B10" i="3"/>
  <c r="D35" i="3" l="1"/>
  <c r="D34" i="3"/>
  <c r="B41" i="2" l="1"/>
  <c r="B42" i="2" s="1"/>
  <c r="B31" i="11"/>
  <c r="C31" i="11" s="1"/>
  <c r="C30" i="11"/>
  <c r="B29" i="11"/>
  <c r="B28" i="11" s="1"/>
  <c r="B11" i="8"/>
  <c r="B13" i="8"/>
  <c r="B17" i="8"/>
  <c r="B18" i="8"/>
  <c r="D11" i="8"/>
  <c r="D13" i="8"/>
  <c r="D17" i="8"/>
  <c r="D19" i="8"/>
  <c r="B30" i="10"/>
  <c r="B31" i="10" s="1"/>
  <c r="C31" i="10" s="1"/>
  <c r="C29" i="10"/>
  <c r="B28" i="10"/>
  <c r="C28" i="10" s="1"/>
  <c r="B27" i="10"/>
  <c r="B26" i="10" s="1"/>
  <c r="B29" i="8"/>
  <c r="C29" i="8" s="1"/>
  <c r="C30" i="8"/>
  <c r="B31" i="8"/>
  <c r="C31" i="8" s="1"/>
  <c r="B19" i="8" l="1"/>
  <c r="B20" i="11"/>
  <c r="B27" i="11"/>
  <c r="C27" i="11" s="1"/>
  <c r="C28" i="11"/>
  <c r="C34" i="11" s="1"/>
  <c r="C35" i="11" s="1"/>
  <c r="D20" i="11"/>
  <c r="C29" i="11"/>
  <c r="B32" i="11"/>
  <c r="C32" i="11" s="1"/>
  <c r="B28" i="8"/>
  <c r="B27" i="8" s="1"/>
  <c r="C27" i="8" s="1"/>
  <c r="C26" i="10"/>
  <c r="B25" i="10"/>
  <c r="C25" i="10" s="1"/>
  <c r="D19" i="10"/>
  <c r="B19" i="10"/>
  <c r="B20" i="10" s="1"/>
  <c r="C27" i="10"/>
  <c r="C33" i="10" s="1"/>
  <c r="C34" i="10" s="1"/>
  <c r="C30" i="10"/>
  <c r="B32" i="8"/>
  <c r="C32" i="8" s="1"/>
  <c r="B28" i="7"/>
  <c r="B26" i="8" l="1"/>
  <c r="C26" i="8" s="1"/>
  <c r="C28" i="8"/>
  <c r="C34" i="8" s="1"/>
  <c r="C35" i="8" s="1"/>
  <c r="B26" i="11"/>
  <c r="C26" i="11" s="1"/>
  <c r="B21" i="11"/>
  <c r="C23" i="7"/>
  <c r="B28" i="1"/>
  <c r="B29" i="1" l="1"/>
  <c r="B12" i="8" l="1"/>
  <c r="B14" i="8" s="1"/>
  <c r="B15" i="8" s="1"/>
  <c r="B20" i="8" s="1"/>
  <c r="D12" i="8"/>
  <c r="D14" i="8" s="1"/>
  <c r="D15" i="8" s="1"/>
  <c r="D20" i="8" s="1"/>
  <c r="C28" i="7"/>
  <c r="C29" i="7"/>
  <c r="B21" i="8" l="1"/>
  <c r="B27" i="7"/>
  <c r="C27" i="7" l="1"/>
  <c r="B26" i="7"/>
  <c r="C26" i="7" s="1"/>
  <c r="C33" i="7" l="1"/>
  <c r="C34" i="7" s="1"/>
  <c r="B25" i="7"/>
  <c r="C25" i="7" s="1"/>
  <c r="B30" i="7"/>
  <c r="C30" i="7" s="1"/>
  <c r="D16" i="7"/>
  <c r="D18" i="7" s="1"/>
  <c r="D12" i="7"/>
  <c r="D11" i="7"/>
  <c r="D10" i="7"/>
  <c r="B17" i="7"/>
  <c r="B16" i="7"/>
  <c r="B12" i="7"/>
  <c r="B11" i="7"/>
  <c r="B10" i="7"/>
  <c r="B31" i="7" l="1"/>
  <c r="C31" i="7" s="1"/>
  <c r="B18" i="7"/>
  <c r="D13" i="7"/>
  <c r="D14" i="7" s="1"/>
  <c r="D19" i="7" s="1"/>
  <c r="B13" i="7"/>
  <c r="B14" i="7" s="1"/>
  <c r="B19" i="7" l="1"/>
  <c r="B20" i="7" s="1"/>
  <c r="D39" i="3" l="1"/>
  <c r="D33" i="3"/>
  <c r="D40" i="3"/>
  <c r="B39" i="3"/>
  <c r="B40" i="3"/>
  <c r="D36" i="3" l="1"/>
  <c r="B36" i="3"/>
  <c r="D41" i="3"/>
  <c r="B41" i="3"/>
  <c r="H6" i="3"/>
  <c r="B7" i="3"/>
  <c r="B8" i="3"/>
  <c r="B9" i="3"/>
  <c r="B6" i="3"/>
  <c r="D37" i="3" l="1"/>
  <c r="D42" i="3" s="1"/>
  <c r="B42" i="3"/>
  <c r="H8" i="3"/>
  <c r="B19" i="3" l="1"/>
  <c r="H9" i="3"/>
  <c r="H4" i="3"/>
  <c r="H10" i="3" l="1"/>
  <c r="H12" i="3"/>
  <c r="B20" i="3"/>
  <c r="B21" i="3" s="1"/>
  <c r="C26" i="3" s="1"/>
  <c r="H13" i="3" l="1"/>
  <c r="B44" i="3" s="1"/>
  <c r="B45" i="3" l="1"/>
  <c r="B46" i="3" l="1"/>
  <c r="B47" i="3" s="1"/>
  <c r="B48" i="3" l="1"/>
  <c r="B49" i="3"/>
  <c r="B61" i="3" l="1"/>
  <c r="B50" i="3"/>
  <c r="B51" i="3" s="1"/>
  <c r="B52" i="3" s="1"/>
  <c r="B53" i="3" s="1"/>
  <c r="B54" i="3" s="1"/>
  <c r="E61" i="3" l="1"/>
  <c r="B62" i="3"/>
  <c r="E62" i="3" s="1"/>
  <c r="B55" i="3"/>
  <c r="E63" i="3" l="1"/>
  <c r="E65" i="3" s="1"/>
  <c r="B63" i="3"/>
  <c r="B64" i="3" s="1"/>
  <c r="B65" i="3" s="1"/>
  <c r="B66" i="3" s="1"/>
  <c r="B67" i="3" s="1"/>
  <c r="E66" i="3" l="1"/>
  <c r="E67" i="3" s="1"/>
</calcChain>
</file>

<file path=xl/comments1.xml><?xml version="1.0" encoding="utf-8"?>
<comments xmlns="http://schemas.openxmlformats.org/spreadsheetml/2006/main">
  <authors>
    <author>Eibensteiner  Roman</author>
  </authors>
  <commentList>
    <comment ref="B29" authorId="0" shapeId="0">
      <text>
        <r>
          <rPr>
            <b/>
            <sz val="9"/>
            <color indexed="81"/>
            <rFont val="Segoe UI"/>
            <family val="2"/>
          </rPr>
          <t>Eibensteiner  Roman:</t>
        </r>
        <r>
          <rPr>
            <sz val="9"/>
            <color indexed="81"/>
            <rFont val="Segoe UI"/>
            <family val="2"/>
          </rPr>
          <t xml:space="preserve">
Darf ÖKL Wert nicht überschreiten sonst Aufzeichnungs- und SV-Pflicht wird von ÖKL Tabelle übernommen
</t>
        </r>
      </text>
    </comment>
  </commentList>
</comments>
</file>

<file path=xl/comments2.xml><?xml version="1.0" encoding="utf-8"?>
<comments xmlns="http://schemas.openxmlformats.org/spreadsheetml/2006/main">
  <authors>
    <author>Eibensteiner  Roman</author>
  </authors>
  <commentList>
    <comment ref="B29" authorId="0" shapeId="0">
      <text>
        <r>
          <rPr>
            <b/>
            <sz val="9"/>
            <color indexed="81"/>
            <rFont val="Segoe UI"/>
            <family val="2"/>
          </rPr>
          <t>Eibensteiner  Roman:</t>
        </r>
        <r>
          <rPr>
            <sz val="9"/>
            <color indexed="81"/>
            <rFont val="Segoe UI"/>
            <family val="2"/>
          </rPr>
          <t xml:space="preserve">
Darf ÖKL Wert nicht überschreiten sonst Aufzeichnungs- und SV-Pflicht wird von ÖKL Tabelle übernommen
</t>
        </r>
      </text>
    </comment>
  </commentList>
</comments>
</file>

<file path=xl/sharedStrings.xml><?xml version="1.0" encoding="utf-8"?>
<sst xmlns="http://schemas.openxmlformats.org/spreadsheetml/2006/main" count="511" uniqueCount="279">
  <si>
    <t>Wochen</t>
  </si>
  <si>
    <t xml:space="preserve">Urlaubsdauer </t>
  </si>
  <si>
    <t>Feiertage und zusätzlich arbeitsfreie Tage</t>
  </si>
  <si>
    <t>Krankenstand</t>
  </si>
  <si>
    <t>sonstige Verhinderungszeiten</t>
  </si>
  <si>
    <t xml:space="preserve">die direkt verrechenbare Zeit beträgt </t>
  </si>
  <si>
    <t>Personalkosten</t>
  </si>
  <si>
    <t>Jahreswochen</t>
  </si>
  <si>
    <t>Urlaub</t>
  </si>
  <si>
    <t>gesetzliche Feiertage</t>
  </si>
  <si>
    <t>Krankheit</t>
  </si>
  <si>
    <t>sonstige Verhinderungszeit</t>
  </si>
  <si>
    <t>Anwesenheitszeit</t>
  </si>
  <si>
    <t>Soziale Lasten d. DG</t>
  </si>
  <si>
    <t>LNK in %</t>
  </si>
  <si>
    <t>lohnabhängige GK in %</t>
  </si>
  <si>
    <t>Personalkosten/Anwesenheitsstunde</t>
  </si>
  <si>
    <t>Personalkosten/Leistungsstunde</t>
  </si>
  <si>
    <t>Abschreibung</t>
  </si>
  <si>
    <t>Zinsen</t>
  </si>
  <si>
    <t>Stunden/Woche</t>
  </si>
  <si>
    <t>ND kalk. in Jahren</t>
  </si>
  <si>
    <t>Rep./Stunde</t>
  </si>
  <si>
    <t>Treibstoffverbrauch/Stunde</t>
  </si>
  <si>
    <t>Zeitbedarf/ha in Stunden</t>
  </si>
  <si>
    <t>Auslastung Stunden/Jahr</t>
  </si>
  <si>
    <t>Verwaltungsksostenzuschlag in %</t>
  </si>
  <si>
    <t>Zur Kostenkalkulation des Traktorfahrers sind folgende Daten bekannt:</t>
  </si>
  <si>
    <t>Bruttobezug/Stunde</t>
  </si>
  <si>
    <t>Gewinnzuschlag in %</t>
  </si>
  <si>
    <t>Bruttomonatsgehalt</t>
  </si>
  <si>
    <t>Bruttobezug/Jahr</t>
  </si>
  <si>
    <t>Soziale Lasten des DG</t>
  </si>
  <si>
    <t>direkt verrechenbare Stunden</t>
  </si>
  <si>
    <t>Anwesenheitsstunden</t>
  </si>
  <si>
    <t>Kosten/Anwesenheitsstunde</t>
  </si>
  <si>
    <t>Kosten/direktverr. Stunde</t>
  </si>
  <si>
    <t>1. Personalkostenkalkulation</t>
  </si>
  <si>
    <t>Traktor:</t>
  </si>
  <si>
    <t>Unterbringung und Vers.</t>
  </si>
  <si>
    <t>Variabel Kosten</t>
  </si>
  <si>
    <t>Rep./h</t>
  </si>
  <si>
    <t>Treibstoffkosten/h</t>
  </si>
  <si>
    <t>Summe fixe Kosten</t>
  </si>
  <si>
    <t>Fixkosten/Stunde</t>
  </si>
  <si>
    <t>Variable Kosten/Stund</t>
  </si>
  <si>
    <t>Personalkosten/Stunde</t>
  </si>
  <si>
    <t>Selbstkosten/Stunde</t>
  </si>
  <si>
    <t>HSK/Stunde</t>
  </si>
  <si>
    <t>Traktor_Gesamtkosten/Stunde</t>
  </si>
  <si>
    <t>Pflug_Gesamtkosten/Stunde</t>
  </si>
  <si>
    <t>Maschinengesamtkosten/Stunde</t>
  </si>
  <si>
    <t>Gewinn</t>
  </si>
  <si>
    <t>Nettobarpreis</t>
  </si>
  <si>
    <t>Ust % 20</t>
  </si>
  <si>
    <t>Nettobarpreis/ha</t>
  </si>
  <si>
    <t>Soziale Lasten des DG in % vom Gesamtbruttobezug</t>
  </si>
  <si>
    <t>Unterbringung und Versicherung in % vom Neuwert</t>
  </si>
  <si>
    <t>Bruttorechnungsbetrag/h</t>
  </si>
  <si>
    <t>1. Berechnen Sie die gesamten Presonalkosten des Traktorfahrers für ein Jahr</t>
  </si>
  <si>
    <t>2. Berechnung der lohnabhängigen Gemeinkosten absolut und in %</t>
  </si>
  <si>
    <t>WBW Traktor</t>
  </si>
  <si>
    <t>3. Kalkulation der Kosten pro direktverrechenbarer Stunde für den Traktorfahrer</t>
  </si>
  <si>
    <t>Skonto in %</t>
  </si>
  <si>
    <r>
      <t xml:space="preserve">Großauftragsrabatt in % </t>
    </r>
    <r>
      <rPr>
        <sz val="8"/>
        <rFont val="Arial"/>
        <family val="2"/>
      </rPr>
      <t>(=Mengenrabatt)</t>
    </r>
  </si>
  <si>
    <t>Verkäufer/Anbieter:</t>
  </si>
  <si>
    <t>Weinzierl 1</t>
  </si>
  <si>
    <t>3250 Wieselburg</t>
  </si>
  <si>
    <t>ATU12345678</t>
  </si>
  <si>
    <t>Bankverbindung:</t>
  </si>
  <si>
    <t>Raiffeisenbank Wieselburg</t>
  </si>
  <si>
    <t>AT329900002906004555</t>
  </si>
  <si>
    <t>Käufer/Kunde/Nachfrager</t>
  </si>
  <si>
    <t>Dürnbach 51</t>
  </si>
  <si>
    <t>3254 Bergland</t>
  </si>
  <si>
    <t>Die Zahlungskondition soll angeboten werden.</t>
  </si>
  <si>
    <t>sondergeregelt gem.§ 22 UStG</t>
  </si>
  <si>
    <t>Kundennummer: 2000018</t>
  </si>
  <si>
    <t>Die Anfrage wurde durch den Landwirt Roman Eibensteiner gestellt.</t>
  </si>
  <si>
    <t>Das Angebot wurde für folgende Leistung verlangt:</t>
  </si>
  <si>
    <t>Der Großauftragsrabatt soll angeboten werden.</t>
  </si>
  <si>
    <t>Für die Anfahrt werden keine Kosten in Rechnung gestellt.</t>
  </si>
  <si>
    <t xml:space="preserve">Landwirt Roman Eibensteiner </t>
  </si>
  <si>
    <t>Leistungsort: Dürnbach 51, 3254 Bergland</t>
  </si>
  <si>
    <t>Daten zur  Maschinenkostenkalkulation</t>
  </si>
  <si>
    <t>Die akzeptierten Lieferscheine durch den Landwirt Roman Eibensteiner liegen zur Rechnungserstellung vor.</t>
  </si>
  <si>
    <t>Leistung:</t>
  </si>
  <si>
    <t>Daten zur Personalkostenkalkulation</t>
  </si>
  <si>
    <t>Traktor</t>
  </si>
  <si>
    <t>Skonto</t>
  </si>
  <si>
    <t>Nettozielpreis</t>
  </si>
  <si>
    <t>Rabatt</t>
  </si>
  <si>
    <t>Bruttozielpreis</t>
  </si>
  <si>
    <t>WBW pneumat. Sämaschine 8-reihig</t>
  </si>
  <si>
    <t>für den Zeitraum März-April 20...</t>
  </si>
  <si>
    <t xml:space="preserve">Der Landwirt Roman Eibensteiner hat das Angebot wie im März gelegt angenommen. </t>
  </si>
  <si>
    <t xml:space="preserve">Im Zeitraum 05.04.20.. bis 06.04.20.. wurde die Leistung ausgeführt. </t>
  </si>
  <si>
    <t>Wird ab einem Auftragsumfang von 15 ha gewährt.</t>
  </si>
  <si>
    <t>Maisaussaat von 15 ha Ackerland, mittelschwerer Boden und ebene Lage.</t>
  </si>
  <si>
    <t xml:space="preserve"> Maschinenkosten-, Preiskalkulation, Angebots- und Rechnungslegung </t>
  </si>
  <si>
    <t>Einzelkornsämaschine</t>
  </si>
  <si>
    <t>Arbeitszeit</t>
  </si>
  <si>
    <t>Bezahlung innerhalb von 10 Tagen ab Rechnungsdatum, sonst 30 Tage Ziel.</t>
  </si>
  <si>
    <t>Bruttorechnungsbetrag (Bruttozielpreis)</t>
  </si>
  <si>
    <t>-</t>
  </si>
  <si>
    <t>Bruttozielpreis (Listenpreis)</t>
  </si>
  <si>
    <t>Angebotspreis inkl. Ust</t>
  </si>
  <si>
    <t>Leistungsniveau in ha</t>
  </si>
  <si>
    <t>Zahlungsbetrag abzüglich Skonto</t>
  </si>
  <si>
    <t>1. Berechnen Sie die Gesamtkosten/Stunde für den Traktor und die Einzelkornsämaschine</t>
  </si>
  <si>
    <t>Umsatzsteuer  Regelbesteuerung</t>
  </si>
  <si>
    <t>Umsatzsteuer Sonderregelung</t>
  </si>
  <si>
    <t>Ust   13 %</t>
  </si>
  <si>
    <t>Ust    20%</t>
  </si>
  <si>
    <t>Angebots- und Rechnungslegung für Dienstleistung Maisaussaat</t>
  </si>
  <si>
    <t xml:space="preserve">Max Muster </t>
  </si>
  <si>
    <t xml:space="preserve">Angebotslegung </t>
  </si>
  <si>
    <t>Rechnungslegung</t>
  </si>
  <si>
    <t xml:space="preserve">15 ha Maisaussaat mit Allradtraktor 80 kW und 8reihiger pneumatischer Sämaschine </t>
  </si>
  <si>
    <t xml:space="preserve">Am 30.04.20..  erfolgt die Rechnungslegung durch die Max Muster </t>
  </si>
  <si>
    <t>2. Berechnen Sie die Gesamtkosten pro Hektar</t>
  </si>
  <si>
    <t>Eigenmittel in %</t>
  </si>
  <si>
    <t>Fremdkapital %</t>
  </si>
  <si>
    <t>ie (Zinsfuß Eigenkapital)</t>
  </si>
  <si>
    <t>if (Zinsfuß Fremdkapital)</t>
  </si>
  <si>
    <t>ik (Kalkulationszinsfuß)</t>
  </si>
  <si>
    <t>WBW Traktor 80 kW</t>
  </si>
  <si>
    <t>Finanzierung der Analgen und Zinsanspruch</t>
  </si>
  <si>
    <t>Zinsanspruch vom Neuwert (=WBW)</t>
  </si>
  <si>
    <t>LNK in Bruttowochenlöhnen</t>
  </si>
  <si>
    <t>Anwesenheitszeit in Wochen</t>
  </si>
  <si>
    <t>Personalkosten in Bruttowochenlöhnen</t>
  </si>
  <si>
    <t>Basis soziale Lasten DG in Bruttowochenlöhnen</t>
  </si>
  <si>
    <t>WR in Bruttowochenlöhnen</t>
  </si>
  <si>
    <t xml:space="preserve"> UZ in Bruttowochenlöhnen</t>
  </si>
  <si>
    <t>Jahresbruttowochenlöhne</t>
  </si>
  <si>
    <t>Kalkulation der Personalkosten</t>
  </si>
  <si>
    <t>Leistungszeit in Wochen</t>
  </si>
  <si>
    <t>lohnabhängige GK in Bruttowochenlöhnen</t>
  </si>
  <si>
    <t>Anwesenheitszeit in Stunden p.a</t>
  </si>
  <si>
    <t>Kontrollkalkulation</t>
  </si>
  <si>
    <t>Kalkulation der Anwesenheitszeit im Unternehmen in Wochen</t>
  </si>
  <si>
    <t>Verwaltung/Stunde</t>
  </si>
  <si>
    <t>Einheit</t>
  </si>
  <si>
    <t>1 ha</t>
  </si>
  <si>
    <t>Sämaschine</t>
  </si>
  <si>
    <t>8 reihige pneumatische Sämaschine</t>
  </si>
  <si>
    <t xml:space="preserve">Für die Dienstleistung </t>
  </si>
  <si>
    <t>Maissaat</t>
  </si>
  <si>
    <t xml:space="preserve">mit </t>
  </si>
  <si>
    <t xml:space="preserve">soll eine  Maschinenkosten- und Preiskalkulation sowie eine Angebots- und Rechnungslegung </t>
  </si>
  <si>
    <t>in verschiedenen Unternehmenszenarien erstellt werden</t>
  </si>
  <si>
    <t>Szenario 1:</t>
  </si>
  <si>
    <t>Luf Unternehmen</t>
  </si>
  <si>
    <t>Umsatzsteuer</t>
  </si>
  <si>
    <t>regelbesteuert</t>
  </si>
  <si>
    <t>Einkommensteuer</t>
  </si>
  <si>
    <t>vollpauschaliert</t>
  </si>
  <si>
    <t>Szenario 2:</t>
  </si>
  <si>
    <t>sondergeregelt</t>
  </si>
  <si>
    <t>Szenario 3:</t>
  </si>
  <si>
    <t>Lohnunternehmen mit Fremdarbeitskräften</t>
  </si>
  <si>
    <t>E/A Rechnung oder Doppelte BH</t>
  </si>
  <si>
    <t>Die Leistung soll im Rahmen der Nachbarschaftshilfe erbracht werden</t>
  </si>
  <si>
    <t xml:space="preserve"> Maschinenkosten-, Preiskalkulation - Lösung</t>
  </si>
  <si>
    <t>Maisaussaat/    Stunde</t>
  </si>
  <si>
    <t>Maisaussaat/                         Haktar</t>
  </si>
  <si>
    <t>Sämaschine_Gesamtkos- ten/Stunde</t>
  </si>
  <si>
    <t>Sämaschine_Gesamtkos-   ten/Stunde</t>
  </si>
  <si>
    <t>Maisaussaat/     Stunde</t>
  </si>
  <si>
    <t xml:space="preserve"> Maschinenkosten-, Preiskalkulation - Lösungsvorlage</t>
  </si>
  <si>
    <t>Maisaussaat/            Haktar</t>
  </si>
  <si>
    <t>Aus dem Luf Unternehmen Max Muster sind zur Kalkulation der Dienstleistung 1 ha Maisaussaat folgende Daten bekannt.</t>
  </si>
  <si>
    <t>Aus dem Lohnunternehmen Max Muster e.U sind zur Kalkulation der Dienstleistung 1 ha Maisaussaat folgende Daten bekannt:</t>
  </si>
  <si>
    <t>Großauftragsrabatt in % (=Mengenrabatt)</t>
  </si>
  <si>
    <t>Aufgaben für Szenario 1 und 2</t>
  </si>
  <si>
    <t>Variable Kosten/Stunde</t>
  </si>
  <si>
    <t>Nettozielpreis/ha</t>
  </si>
  <si>
    <t>Listenpreis</t>
  </si>
  <si>
    <t>Nettobarpreis/h</t>
  </si>
  <si>
    <t>Nettozielpreis/h</t>
  </si>
  <si>
    <t>Bruttozielpreis/h</t>
  </si>
  <si>
    <t>Umrechnung auf ha Werte</t>
  </si>
  <si>
    <t>Bruttozielpreis/ha</t>
  </si>
  <si>
    <t>Umsatzsteuersatz in %</t>
  </si>
  <si>
    <t>LÖSUNG Preiskalkulation im Lohnunternehmen</t>
  </si>
  <si>
    <t>2. 2 Maschinenkosten- und Preiskalkulation</t>
  </si>
  <si>
    <t>Maschinengesamtkosten/                             Stunde</t>
  </si>
  <si>
    <t>Zu diesem Preis werden 15 ha angeboten</t>
  </si>
  <si>
    <t>ha</t>
  </si>
  <si>
    <t>Nettobarpreis Angebot</t>
  </si>
  <si>
    <t>4. Kalkulation der Maschinenstundensätze  für Traktor und Sämaschine</t>
  </si>
  <si>
    <t>5. Kalkulation des Bruttoverkaufspreises/ha Maissaat mit 80 kW Traktor und 8 reiheiger pneumatischer Sämaschine</t>
  </si>
  <si>
    <t>Bruttorechnungs-betrag/ha</t>
  </si>
  <si>
    <t>Bruttoverkaufspreis/ha</t>
  </si>
  <si>
    <t>Aufgaben für Szenario 3:</t>
  </si>
  <si>
    <t>Übersicht</t>
  </si>
  <si>
    <t>Überbetriebliecher Maschineneinsatz im land- und forstwirtschaftlichen Unternehmen und im Lohnunternehmen</t>
  </si>
  <si>
    <t>Kalkulation mit ECXEL</t>
  </si>
  <si>
    <t>Angebotslegung und Fakturierung mit MM Invoice</t>
  </si>
  <si>
    <t>Mag. Gabriele Hofmarcher</t>
  </si>
  <si>
    <t>D.I. Roman Eibensteiner</t>
  </si>
  <si>
    <t>Seminar in Bruck an der Mur</t>
  </si>
  <si>
    <t>16.- 17.Oktober 2018</t>
  </si>
  <si>
    <t>80 kW Allradtraktor</t>
  </si>
  <si>
    <t>3. Berechnen Sie  als regelbesteuerter Luf Betrieb den Angebotspreis für 15 Hektar inkl. Ust.</t>
  </si>
  <si>
    <t>2. Berechnen Sie die Gesamtkosten pro Hektar.</t>
  </si>
  <si>
    <t>1. Berechnen Sie die Gesamtkosten/Stunde für den Traktor und die Einzelkornsämaschine.</t>
  </si>
  <si>
    <t>4. Erstellen Sie als regelbesteuerter Luf Betrieb ein Angebot und eine Rechnung für die Dienstleistung Maisaussaat 15 Hektar mit MM-Invoice Unterstützung</t>
  </si>
  <si>
    <t xml:space="preserve">5. Berechnen Sie als sondergeregelter Luf Betrieb den Angebotspreis für 15 Hektar inkl. Ust. </t>
  </si>
  <si>
    <t>6. Vergleichen und beurteilen Sie die Ergebnisse aus der Regelbsteuerung und Sonderregelung!</t>
  </si>
  <si>
    <t xml:space="preserve">Zur Angebotslegung werden die Kalkulationsergebnisse verwendet: </t>
  </si>
  <si>
    <t>Das Angebot wird aufgrund einer telefonischen Anfrage vom 18.03.20.. gelegt.</t>
  </si>
  <si>
    <t>Angebotsdatum: 19.03.20..</t>
  </si>
  <si>
    <t>Maschinenkosten-, Personalkosten- und  Preiskalkulation,                            Angebots- und Rechnungslegung im Lohnunternehmen</t>
  </si>
  <si>
    <t>Vorschlag</t>
  </si>
  <si>
    <t>Anforderungen und Erwartungen in der Bearbeitung und Lösung der Aufgabenstellung</t>
  </si>
  <si>
    <t xml:space="preserve"> gem. § 14 Abs. 1 und 2 der Prüfungsordnung BMHS </t>
  </si>
  <si>
    <t>für die Aufgabenstellung Kalkulation, Angebots- und Rechnungslegung im luf Unternehmen Szenario 1+2</t>
  </si>
  <si>
    <t>Betriebswirtschaft und Rechnungswesen</t>
  </si>
  <si>
    <t>Arbeitszeit: 2 Unterrichtsstunden</t>
  </si>
  <si>
    <t>nicht standardisiertes Prüfungsgebiet</t>
  </si>
  <si>
    <t>Inhaltsdimension</t>
  </si>
  <si>
    <t>Handlungs-dimension entsprechend Kompetenz-modell</t>
  </si>
  <si>
    <t>SOLL Punkte-anzahl</t>
  </si>
  <si>
    <t>Berschreibung</t>
  </si>
  <si>
    <t xml:space="preserve"> Bewertung /Abzüge bei Fehler</t>
  </si>
  <si>
    <t>IST Punkte</t>
  </si>
  <si>
    <t>C</t>
  </si>
  <si>
    <t>Kalkulation nach ÖKL Schema muss vorliegen. Die Kosten/Stunde müssen ausgewiesen sein. (EXCEL)</t>
  </si>
  <si>
    <t>Rechenfehler -3; Strukturfehler -2; Formfehler EXCEL -2</t>
  </si>
  <si>
    <t>Die Umrechnung der Stundenwerte auf ha-Wert muss vorliegen (EXCEL)</t>
  </si>
  <si>
    <t>richtiger Wert muss vorliegen (Folgefehler beachten)</t>
  </si>
  <si>
    <t>3. Berechnen Sie als regelbesteuerter luf Betrieb den Angebotspreis für 15 Hektar inkl. Ust.</t>
  </si>
  <si>
    <t>Der Angebotspreis für 15 ha inkl. Ust muss ausgewiesen werden.</t>
  </si>
  <si>
    <t>4. Erstellen Sie als regelbesteuerter luf Betrieb ein Angebot und eine Rechnung für die Dienstleistung Maisaussaat 15 Hektar mit MM Invoice Unterstützung</t>
  </si>
  <si>
    <t>Angebot aus MM invoice und Rechnung aaus MM Invoice muss vorliegen (Ausddruck)</t>
  </si>
  <si>
    <t>Formulierungsfehler Angebot -2;   Wertefehler -3 ebenso bei Rechnung</t>
  </si>
  <si>
    <t xml:space="preserve">5. Berechnen Sie den Angebotspreis als sondergeregelter luf Betrieb für 15 Ha inkl USt. </t>
  </si>
  <si>
    <t>Angebotspreis muss ausgewiesen werden</t>
  </si>
  <si>
    <t xml:space="preserve"> 6. Vergelichen und beurteilen Sie die Ergebnisse aus der Regelbesteuerung und Sonderregelung</t>
  </si>
  <si>
    <t>D</t>
  </si>
  <si>
    <t>Vergleich muss dargestellt werden und beurteilt sein</t>
  </si>
  <si>
    <t>richtige Werte müssen vorliegen (Folgefehler beachten) Die Beurteilung muss vorliegen. Je nach Mangel bis zu 6 Punkte Abzug</t>
  </si>
  <si>
    <t>Summe SOLL</t>
  </si>
  <si>
    <t>Summe                                          IST</t>
  </si>
  <si>
    <t>Summe IST/Summe Soll = Note (entsprechend Notenspiegel)</t>
  </si>
  <si>
    <t>Handlungsdimensionen</t>
  </si>
  <si>
    <t>A</t>
  </si>
  <si>
    <t>Wiedergeben (z.B: eine Reihenfolge aufzählen)</t>
  </si>
  <si>
    <t>B</t>
  </si>
  <si>
    <t>Verstehen (eine Begriff erkären oder richtig einordnen können)</t>
  </si>
  <si>
    <t>Notenspiegel</t>
  </si>
  <si>
    <t>Anwenden, Berechnen; Darstellen</t>
  </si>
  <si>
    <t xml:space="preserve">Analysieren; Interpretieren; </t>
  </si>
  <si>
    <t>&gt;87,5%</t>
  </si>
  <si>
    <t>&gt;75%</t>
  </si>
  <si>
    <t>&gt;62,5%</t>
  </si>
  <si>
    <t xml:space="preserve">    = und &gt;50%</t>
  </si>
  <si>
    <t>&lt;50%</t>
  </si>
  <si>
    <t>E</t>
  </si>
  <si>
    <t>Entwickeln</t>
  </si>
  <si>
    <t>Rechnungen Schreiben mit MM Invoice</t>
  </si>
  <si>
    <t>Einstieg in MM-Invoice</t>
  </si>
  <si>
    <t>Alle Seminarteilnehmer starten mit dem Link:</t>
  </si>
  <si>
    <t>https://invoice.moneysoft.at/schule/</t>
  </si>
  <si>
    <t>Jeder Schüler startet sein eigenes MMInvoice und meldet sich dann im MMInvoice mit seiner passenden Benutzernummer an:</t>
  </si>
  <si>
    <t>Beispiel: </t>
  </si>
  <si>
    <t>für alle Seminarteilnehmer gleich</t>
  </si>
  <si>
    <t>Passwort: ……………………</t>
  </si>
  <si>
    <t>MoneyMaker Invoice PC1 = Benutzernummer …………….</t>
  </si>
  <si>
    <t>MoneyMaker Invoice PC2 = Benutzernummer …………….</t>
  </si>
  <si>
    <t>usw. bis ……………..</t>
  </si>
  <si>
    <t>Leistungsschätzung: Mittelwert</t>
  </si>
  <si>
    <t>Mittelwert aus ÖKL</t>
  </si>
  <si>
    <t>Maisaussaat mit pneumatischer 8 reihiger Sämaschine</t>
  </si>
  <si>
    <t>Leistung in h/ha</t>
  </si>
  <si>
    <t>Leistungsschätzung:                                                Mittelwert aus ÖKL Tabelle</t>
  </si>
  <si>
    <t>Achtung: Leistungsangabe gegenüber Seminar geändert: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</si>
</sst>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  <numFmt numFmtId="165" formatCode="&quot;€&quot;\ #,##0.0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name val="Arial"/>
      <family val="2"/>
    </font>
    <font>
      <u/>
      <sz val="12"/>
      <name val="Arial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6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0" fontId="34" fillId="0" borderId="0" applyNumberFormat="0" applyFill="0" applyBorder="0" applyAlignment="0" applyProtection="0"/>
  </cellStyleXfs>
  <cellXfs count="480">
    <xf numFmtId="0" fontId="0" fillId="0" borderId="0" xfId="0"/>
    <xf numFmtId="0" fontId="1" fillId="0" borderId="0" xfId="1"/>
    <xf numFmtId="0" fontId="4" fillId="0" borderId="0" xfId="1" applyFont="1"/>
    <xf numFmtId="0" fontId="2" fillId="0" borderId="1" xfId="1" applyFont="1" applyBorder="1"/>
    <xf numFmtId="0" fontId="3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0" fontId="3" fillId="0" borderId="2" xfId="1" applyFont="1" applyBorder="1"/>
    <xf numFmtId="0" fontId="8" fillId="0" borderId="0" xfId="1" applyFont="1"/>
    <xf numFmtId="0" fontId="3" fillId="2" borderId="0" xfId="1" applyFont="1" applyFill="1" applyBorder="1" applyAlignment="1">
      <alignment horizontal="center"/>
    </xf>
    <xf numFmtId="0" fontId="3" fillId="2" borderId="0" xfId="1" applyFont="1" applyFill="1"/>
    <xf numFmtId="0" fontId="3" fillId="0" borderId="3" xfId="1" applyFont="1" applyBorder="1"/>
    <xf numFmtId="0" fontId="2" fillId="0" borderId="4" xfId="1" applyFont="1" applyBorder="1"/>
    <xf numFmtId="0" fontId="3" fillId="0" borderId="8" xfId="1" applyFont="1" applyBorder="1"/>
    <xf numFmtId="0" fontId="1" fillId="3" borderId="0" xfId="1" applyFill="1"/>
    <xf numFmtId="0" fontId="4" fillId="3" borderId="0" xfId="1" applyFont="1" applyFill="1"/>
    <xf numFmtId="43" fontId="1" fillId="0" borderId="0" xfId="1" applyNumberFormat="1"/>
    <xf numFmtId="0" fontId="8" fillId="0" borderId="0" xfId="1" applyFont="1" applyAlignment="1">
      <alignment vertical="center" wrapText="1"/>
    </xf>
    <xf numFmtId="0" fontId="3" fillId="4" borderId="3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9" fontId="3" fillId="4" borderId="1" xfId="3" applyFont="1" applyFill="1" applyBorder="1" applyAlignment="1">
      <alignment horizontal="center" vertical="center"/>
    </xf>
    <xf numFmtId="164" fontId="3" fillId="4" borderId="1" xfId="1" applyNumberFormat="1" applyFont="1" applyFill="1" applyBorder="1"/>
    <xf numFmtId="10" fontId="3" fillId="4" borderId="1" xfId="1" applyNumberFormat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10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9" fontId="3" fillId="4" borderId="3" xfId="3" applyFont="1" applyFill="1" applyBorder="1" applyAlignment="1">
      <alignment horizontal="center"/>
    </xf>
    <xf numFmtId="164" fontId="2" fillId="5" borderId="5" xfId="1" applyNumberFormat="1" applyFont="1" applyFill="1" applyBorder="1"/>
    <xf numFmtId="9" fontId="3" fillId="4" borderId="1" xfId="3" applyFont="1" applyFill="1" applyBorder="1" applyAlignment="1">
      <alignment horizontal="center"/>
    </xf>
    <xf numFmtId="0" fontId="5" fillId="6" borderId="0" xfId="4" applyFont="1" applyFill="1" applyBorder="1" applyAlignment="1">
      <alignment wrapText="1"/>
    </xf>
    <xf numFmtId="0" fontId="11" fillId="6" borderId="0" xfId="4" applyFill="1"/>
    <xf numFmtId="0" fontId="11" fillId="0" borderId="0" xfId="4"/>
    <xf numFmtId="0" fontId="2" fillId="6" borderId="0" xfId="4" applyFont="1" applyFill="1" applyAlignment="1"/>
    <xf numFmtId="0" fontId="3" fillId="6" borderId="0" xfId="4" applyFont="1" applyFill="1" applyAlignment="1"/>
    <xf numFmtId="0" fontId="11" fillId="6" borderId="0" xfId="4" applyFill="1" applyAlignment="1"/>
    <xf numFmtId="0" fontId="4" fillId="6" borderId="0" xfId="4" applyFont="1" applyFill="1" applyBorder="1"/>
    <xf numFmtId="0" fontId="1" fillId="6" borderId="0" xfId="4" applyFont="1" applyFill="1"/>
    <xf numFmtId="164" fontId="1" fillId="6" borderId="0" xfId="4" applyNumberFormat="1" applyFont="1" applyFill="1" applyBorder="1"/>
    <xf numFmtId="0" fontId="3" fillId="6" borderId="0" xfId="4" applyFont="1" applyFill="1" applyBorder="1" applyAlignment="1">
      <alignment horizontal="left"/>
    </xf>
    <xf numFmtId="0" fontId="2" fillId="6" borderId="0" xfId="4" applyFont="1" applyFill="1" applyBorder="1" applyAlignment="1">
      <alignment horizontal="left" vertical="center" wrapText="1"/>
    </xf>
    <xf numFmtId="0" fontId="3" fillId="6" borderId="0" xfId="4" applyFont="1" applyFill="1" applyBorder="1" applyAlignment="1">
      <alignment horizontal="center"/>
    </xf>
    <xf numFmtId="0" fontId="3" fillId="6" borderId="0" xfId="4" applyFont="1" applyFill="1" applyBorder="1" applyAlignment="1">
      <alignment horizontal="center" vertical="center" wrapText="1"/>
    </xf>
    <xf numFmtId="0" fontId="2" fillId="6" borderId="0" xfId="4" applyFont="1" applyFill="1" applyBorder="1" applyAlignment="1">
      <alignment horizontal="left"/>
    </xf>
    <xf numFmtId="0" fontId="3" fillId="6" borderId="0" xfId="4" applyFont="1" applyFill="1" applyBorder="1" applyAlignment="1">
      <alignment horizontal="left" vertical="center" wrapText="1"/>
    </xf>
    <xf numFmtId="0" fontId="3" fillId="0" borderId="12" xfId="1" applyFont="1" applyBorder="1" applyAlignment="1">
      <alignment vertical="center"/>
    </xf>
    <xf numFmtId="9" fontId="3" fillId="4" borderId="12" xfId="3" applyFont="1" applyFill="1" applyBorder="1" applyAlignment="1">
      <alignment horizontal="center" vertical="center"/>
    </xf>
    <xf numFmtId="0" fontId="3" fillId="6" borderId="0" xfId="4" applyFont="1" applyFill="1" applyBorder="1" applyAlignment="1"/>
    <xf numFmtId="0" fontId="3" fillId="6" borderId="0" xfId="4" applyFont="1" applyFill="1" applyBorder="1" applyAlignment="1">
      <alignment vertical="center" wrapText="1"/>
    </xf>
    <xf numFmtId="0" fontId="3" fillId="0" borderId="8" xfId="1" applyFont="1" applyBorder="1" applyAlignment="1">
      <alignment vertical="center"/>
    </xf>
    <xf numFmtId="9" fontId="3" fillId="4" borderId="8" xfId="3" applyFont="1" applyFill="1" applyBorder="1" applyAlignment="1">
      <alignment horizontal="center" vertical="center"/>
    </xf>
    <xf numFmtId="0" fontId="2" fillId="6" borderId="0" xfId="1" applyFont="1" applyFill="1"/>
    <xf numFmtId="0" fontId="4" fillId="6" borderId="0" xfId="1" applyFont="1" applyFill="1"/>
    <xf numFmtId="0" fontId="3" fillId="6" borderId="0" xfId="1" applyFont="1" applyFill="1"/>
    <xf numFmtId="0" fontId="1" fillId="6" borderId="0" xfId="1" applyFill="1"/>
    <xf numFmtId="0" fontId="6" fillId="6" borderId="0" xfId="1" applyFont="1" applyFill="1" applyAlignment="1">
      <alignment horizontal="left"/>
    </xf>
    <xf numFmtId="0" fontId="5" fillId="6" borderId="0" xfId="1" applyFont="1" applyFill="1"/>
    <xf numFmtId="164" fontId="1" fillId="6" borderId="0" xfId="1" applyNumberFormat="1" applyFill="1"/>
    <xf numFmtId="164" fontId="3" fillId="0" borderId="5" xfId="1" applyNumberFormat="1" applyFont="1" applyFill="1" applyBorder="1"/>
    <xf numFmtId="0" fontId="3" fillId="0" borderId="1" xfId="1" applyFont="1" applyBorder="1" applyAlignment="1">
      <alignment vertical="center"/>
    </xf>
    <xf numFmtId="0" fontId="9" fillId="0" borderId="0" xfId="1" applyFont="1" applyBorder="1" applyAlignment="1">
      <alignment wrapText="1"/>
    </xf>
    <xf numFmtId="43" fontId="9" fillId="0" borderId="0" xfId="1" applyNumberFormat="1" applyFont="1" applyBorder="1"/>
    <xf numFmtId="0" fontId="8" fillId="0" borderId="0" xfId="1" applyFont="1" applyBorder="1"/>
    <xf numFmtId="43" fontId="5" fillId="0" borderId="0" xfId="1" applyNumberFormat="1" applyFont="1" applyBorder="1"/>
    <xf numFmtId="0" fontId="0" fillId="0" borderId="0" xfId="0" applyBorder="1"/>
    <xf numFmtId="165" fontId="0" fillId="0" borderId="0" xfId="0" applyNumberFormat="1" applyBorder="1"/>
    <xf numFmtId="165" fontId="0" fillId="0" borderId="0" xfId="0" applyNumberFormat="1"/>
    <xf numFmtId="0" fontId="5" fillId="6" borderId="0" xfId="1" applyFont="1" applyFill="1" applyAlignment="1">
      <alignment horizontal="left"/>
    </xf>
    <xf numFmtId="10" fontId="3" fillId="6" borderId="3" xfId="1" applyNumberFormat="1" applyFont="1" applyFill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3" fillId="6" borderId="0" xfId="1" applyFont="1" applyFill="1" applyBorder="1"/>
    <xf numFmtId="10" fontId="3" fillId="6" borderId="0" xfId="1" applyNumberFormat="1" applyFont="1" applyFill="1" applyBorder="1"/>
    <xf numFmtId="0" fontId="3" fillId="0" borderId="0" xfId="1" applyFont="1" applyBorder="1"/>
    <xf numFmtId="0" fontId="2" fillId="0" borderId="3" xfId="1" applyFont="1" applyBorder="1"/>
    <xf numFmtId="0" fontId="2" fillId="0" borderId="12" xfId="1" applyFont="1" applyBorder="1"/>
    <xf numFmtId="0" fontId="2" fillId="0" borderId="0" xfId="1" applyFont="1" applyBorder="1"/>
    <xf numFmtId="43" fontId="3" fillId="0" borderId="0" xfId="1" applyNumberFormat="1" applyFont="1"/>
    <xf numFmtId="43" fontId="3" fillId="0" borderId="0" xfId="1" applyNumberFormat="1" applyFont="1" applyBorder="1"/>
    <xf numFmtId="43" fontId="2" fillId="0" borderId="15" xfId="1" applyNumberFormat="1" applyFont="1" applyBorder="1"/>
    <xf numFmtId="0" fontId="2" fillId="0" borderId="0" xfId="1" applyFont="1" applyBorder="1" applyAlignment="1">
      <alignment wrapText="1"/>
    </xf>
    <xf numFmtId="0" fontId="3" fillId="0" borderId="0" xfId="1" applyFont="1"/>
    <xf numFmtId="43" fontId="2" fillId="0" borderId="0" xfId="1" applyNumberFormat="1" applyFont="1" applyBorder="1"/>
    <xf numFmtId="0" fontId="2" fillId="0" borderId="20" xfId="1" applyFont="1" applyBorder="1" applyAlignment="1">
      <alignment horizontal="left" wrapText="1"/>
    </xf>
    <xf numFmtId="0" fontId="2" fillId="0" borderId="13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6" fillId="6" borderId="1" xfId="1" applyFont="1" applyFill="1" applyBorder="1" applyAlignment="1">
      <alignment horizontal="left"/>
    </xf>
    <xf numFmtId="0" fontId="6" fillId="6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2" fillId="6" borderId="0" xfId="1" applyFont="1" applyFill="1" applyAlignment="1">
      <alignment horizontal="left"/>
    </xf>
    <xf numFmtId="0" fontId="3" fillId="6" borderId="0" xfId="1" applyFont="1" applyFill="1" applyAlignment="1">
      <alignment horizontal="left"/>
    </xf>
    <xf numFmtId="0" fontId="3" fillId="6" borderId="1" xfId="1" applyFont="1" applyFill="1" applyBorder="1" applyAlignment="1">
      <alignment horizontal="left"/>
    </xf>
    <xf numFmtId="0" fontId="3" fillId="6" borderId="0" xfId="1" applyFont="1" applyFill="1" applyBorder="1" applyAlignment="1">
      <alignment horizontal="left"/>
    </xf>
    <xf numFmtId="43" fontId="2" fillId="0" borderId="1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wrapText="1"/>
    </xf>
    <xf numFmtId="0" fontId="3" fillId="0" borderId="0" xfId="1" applyFont="1" applyAlignment="1">
      <alignment vertical="center" wrapText="1"/>
    </xf>
    <xf numFmtId="0" fontId="2" fillId="0" borderId="13" xfId="1" applyFont="1" applyBorder="1" applyAlignment="1">
      <alignment wrapText="1"/>
    </xf>
    <xf numFmtId="0" fontId="17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0" borderId="28" xfId="1" applyFont="1" applyBorder="1"/>
    <xf numFmtId="0" fontId="3" fillId="0" borderId="30" xfId="1" applyFont="1" applyBorder="1"/>
    <xf numFmtId="0" fontId="17" fillId="0" borderId="30" xfId="1" applyFont="1" applyBorder="1"/>
    <xf numFmtId="0" fontId="3" fillId="0" borderId="35" xfId="1" applyFont="1" applyBorder="1"/>
    <xf numFmtId="0" fontId="2" fillId="0" borderId="4" xfId="1" applyFont="1" applyBorder="1" applyAlignment="1">
      <alignment vertical="center" wrapText="1"/>
    </xf>
    <xf numFmtId="44" fontId="2" fillId="0" borderId="2" xfId="1" applyNumberFormat="1" applyFont="1" applyBorder="1" applyAlignment="1">
      <alignment horizontal="right" indent="1"/>
    </xf>
    <xf numFmtId="44" fontId="2" fillId="0" borderId="7" xfId="1" applyNumberFormat="1" applyFont="1" applyBorder="1" applyAlignment="1">
      <alignment vertical="center"/>
    </xf>
    <xf numFmtId="44" fontId="2" fillId="0" borderId="1" xfId="1" applyNumberFormat="1" applyFont="1" applyBorder="1"/>
    <xf numFmtId="44" fontId="2" fillId="0" borderId="37" xfId="1" applyNumberFormat="1" applyFont="1" applyBorder="1" applyAlignment="1">
      <alignment horizontal="right" indent="1"/>
    </xf>
    <xf numFmtId="44" fontId="2" fillId="0" borderId="7" xfId="1" applyNumberFormat="1" applyFont="1" applyBorder="1"/>
    <xf numFmtId="44" fontId="2" fillId="0" borderId="5" xfId="1" applyNumberFormat="1" applyFont="1" applyBorder="1"/>
    <xf numFmtId="44" fontId="3" fillId="4" borderId="16" xfId="2" applyNumberFormat="1" applyFont="1" applyFill="1" applyBorder="1" applyAlignment="1">
      <alignment horizontal="right" indent="1"/>
    </xf>
    <xf numFmtId="44" fontId="3" fillId="4" borderId="13" xfId="2" applyNumberFormat="1" applyFont="1" applyFill="1" applyBorder="1" applyAlignment="1">
      <alignment horizontal="right" indent="1"/>
    </xf>
    <xf numFmtId="44" fontId="3" fillId="4" borderId="13" xfId="1" applyNumberFormat="1" applyFont="1" applyFill="1" applyBorder="1" applyAlignment="1">
      <alignment horizontal="right" indent="1"/>
    </xf>
    <xf numFmtId="44" fontId="3" fillId="0" borderId="13" xfId="1" applyNumberFormat="1" applyFont="1" applyBorder="1" applyAlignment="1">
      <alignment horizontal="right" indent="1"/>
    </xf>
    <xf numFmtId="44" fontId="3" fillId="4" borderId="34" xfId="1" applyNumberFormat="1" applyFont="1" applyFill="1" applyBorder="1" applyAlignment="1">
      <alignment horizontal="right" indent="1"/>
    </xf>
    <xf numFmtId="44" fontId="3" fillId="4" borderId="29" xfId="2" applyNumberFormat="1" applyFont="1" applyFill="1" applyBorder="1"/>
    <xf numFmtId="44" fontId="3" fillId="4" borderId="31" xfId="2" applyNumberFormat="1" applyFont="1" applyFill="1" applyBorder="1"/>
    <xf numFmtId="44" fontId="3" fillId="4" borderId="31" xfId="1" applyNumberFormat="1" applyFont="1" applyFill="1" applyBorder="1"/>
    <xf numFmtId="44" fontId="3" fillId="0" borderId="31" xfId="1" applyNumberFormat="1" applyFont="1" applyBorder="1"/>
    <xf numFmtId="44" fontId="3" fillId="4" borderId="36" xfId="1" applyNumberFormat="1" applyFont="1" applyFill="1" applyBorder="1"/>
    <xf numFmtId="43" fontId="2" fillId="0" borderId="1" xfId="1" applyNumberFormat="1" applyFont="1" applyBorder="1" applyAlignment="1">
      <alignment horizontal="center" wrapText="1"/>
    </xf>
    <xf numFmtId="44" fontId="3" fillId="0" borderId="1" xfId="1" applyNumberFormat="1" applyFont="1" applyBorder="1"/>
    <xf numFmtId="44" fontId="3" fillId="0" borderId="8" xfId="1" applyNumberFormat="1" applyFont="1" applyBorder="1"/>
    <xf numFmtId="44" fontId="3" fillId="0" borderId="3" xfId="1" applyNumberFormat="1" applyFont="1" applyBorder="1"/>
    <xf numFmtId="44" fontId="3" fillId="4" borderId="3" xfId="1" applyNumberFormat="1" applyFont="1" applyFill="1" applyBorder="1"/>
    <xf numFmtId="44" fontId="2" fillId="0" borderId="3" xfId="1" applyNumberFormat="1" applyFont="1" applyBorder="1"/>
    <xf numFmtId="44" fontId="3" fillId="0" borderId="0" xfId="1" applyNumberFormat="1" applyFont="1"/>
    <xf numFmtId="44" fontId="2" fillId="0" borderId="0" xfId="1" applyNumberFormat="1" applyFont="1"/>
    <xf numFmtId="44" fontId="3" fillId="4" borderId="3" xfId="2" applyNumberFormat="1" applyFont="1" applyFill="1" applyBorder="1" applyAlignment="1">
      <alignment horizontal="right" indent="1"/>
    </xf>
    <xf numFmtId="44" fontId="3" fillId="4" borderId="1" xfId="2" applyNumberFormat="1" applyFont="1" applyFill="1" applyBorder="1" applyAlignment="1">
      <alignment horizontal="right" indent="1"/>
    </xf>
    <xf numFmtId="44" fontId="3" fillId="4" borderId="1" xfId="1" applyNumberFormat="1" applyFont="1" applyFill="1" applyBorder="1" applyAlignment="1">
      <alignment horizontal="right" indent="1"/>
    </xf>
    <xf numFmtId="44" fontId="3" fillId="0" borderId="1" xfId="1" applyNumberFormat="1" applyFont="1" applyBorder="1" applyAlignment="1">
      <alignment horizontal="right" indent="1"/>
    </xf>
    <xf numFmtId="44" fontId="3" fillId="4" borderId="3" xfId="2" applyNumberFormat="1" applyFont="1" applyFill="1" applyBorder="1"/>
    <xf numFmtId="44" fontId="3" fillId="4" borderId="1" xfId="2" applyNumberFormat="1" applyFont="1" applyFill="1" applyBorder="1"/>
    <xf numFmtId="44" fontId="3" fillId="4" borderId="1" xfId="1" applyNumberFormat="1" applyFont="1" applyFill="1" applyBorder="1"/>
    <xf numFmtId="44" fontId="2" fillId="4" borderId="3" xfId="1" applyNumberFormat="1" applyFont="1" applyFill="1" applyBorder="1"/>
    <xf numFmtId="44" fontId="2" fillId="0" borderId="20" xfId="1" applyNumberFormat="1" applyFont="1" applyBorder="1" applyAlignment="1">
      <alignment vertical="center"/>
    </xf>
    <xf numFmtId="0" fontId="3" fillId="2" borderId="0" xfId="1" applyFont="1" applyFill="1" applyBorder="1"/>
    <xf numFmtId="0" fontId="3" fillId="0" borderId="17" xfId="1" applyFont="1" applyFill="1" applyBorder="1"/>
    <xf numFmtId="164" fontId="3" fillId="0" borderId="25" xfId="1" applyNumberFormat="1" applyFont="1" applyFill="1" applyBorder="1"/>
    <xf numFmtId="0" fontId="3" fillId="0" borderId="30" xfId="1" applyFont="1" applyBorder="1" applyAlignment="1">
      <alignment wrapText="1"/>
    </xf>
    <xf numFmtId="44" fontId="3" fillId="0" borderId="13" xfId="1" applyNumberFormat="1" applyFont="1" applyBorder="1"/>
    <xf numFmtId="44" fontId="3" fillId="0" borderId="12" xfId="1" applyNumberFormat="1" applyFont="1" applyBorder="1"/>
    <xf numFmtId="0" fontId="3" fillId="0" borderId="26" xfId="1" applyFont="1" applyBorder="1"/>
    <xf numFmtId="0" fontId="3" fillId="0" borderId="12" xfId="1" applyFont="1" applyBorder="1"/>
    <xf numFmtId="43" fontId="3" fillId="0" borderId="0" xfId="2" applyFont="1" applyBorder="1"/>
    <xf numFmtId="44" fontId="3" fillId="0" borderId="26" xfId="1" applyNumberFormat="1" applyFont="1" applyBorder="1"/>
    <xf numFmtId="0" fontId="6" fillId="0" borderId="10" xfId="1" applyFont="1" applyFill="1" applyBorder="1"/>
    <xf numFmtId="9" fontId="6" fillId="5" borderId="41" xfId="3" applyFont="1" applyFill="1" applyBorder="1" applyAlignment="1">
      <alignment horizontal="center"/>
    </xf>
    <xf numFmtId="0" fontId="3" fillId="6" borderId="3" xfId="1" applyFont="1" applyFill="1" applyBorder="1"/>
    <xf numFmtId="0" fontId="3" fillId="6" borderId="1" xfId="1" applyFont="1" applyFill="1" applyBorder="1"/>
    <xf numFmtId="0" fontId="3" fillId="6" borderId="8" xfId="1" applyFont="1" applyFill="1" applyBorder="1"/>
    <xf numFmtId="0" fontId="2" fillId="6" borderId="20" xfId="1" applyFont="1" applyFill="1" applyBorder="1"/>
    <xf numFmtId="0" fontId="2" fillId="6" borderId="12" xfId="1" applyFont="1" applyFill="1" applyBorder="1"/>
    <xf numFmtId="0" fontId="2" fillId="6" borderId="6" xfId="1" applyFont="1" applyFill="1" applyBorder="1"/>
    <xf numFmtId="0" fontId="3" fillId="6" borderId="7" xfId="1" applyFont="1" applyFill="1" applyBorder="1"/>
    <xf numFmtId="0" fontId="1" fillId="6" borderId="11" xfId="1" applyFill="1" applyBorder="1"/>
    <xf numFmtId="2" fontId="3" fillId="6" borderId="3" xfId="1" applyNumberFormat="1" applyFont="1" applyFill="1" applyBorder="1" applyAlignment="1">
      <alignment vertical="center"/>
    </xf>
    <xf numFmtId="10" fontId="3" fillId="6" borderId="8" xfId="1" applyNumberFormat="1" applyFont="1" applyFill="1" applyBorder="1"/>
    <xf numFmtId="2" fontId="3" fillId="6" borderId="8" xfId="1" applyNumberFormat="1" applyFont="1" applyFill="1" applyBorder="1"/>
    <xf numFmtId="2" fontId="3" fillId="6" borderId="3" xfId="1" applyNumberFormat="1" applyFont="1" applyFill="1" applyBorder="1"/>
    <xf numFmtId="0" fontId="2" fillId="6" borderId="4" xfId="1" applyFont="1" applyFill="1" applyBorder="1"/>
    <xf numFmtId="10" fontId="2" fillId="6" borderId="5" xfId="1" applyNumberFormat="1" applyFont="1" applyFill="1" applyBorder="1"/>
    <xf numFmtId="0" fontId="3" fillId="6" borderId="2" xfId="1" applyFont="1" applyFill="1" applyBorder="1" applyAlignment="1">
      <alignment horizontal="left" wrapText="1"/>
    </xf>
    <xf numFmtId="2" fontId="3" fillId="6" borderId="2" xfId="1" applyNumberFormat="1" applyFont="1" applyFill="1" applyBorder="1" applyAlignment="1">
      <alignment vertical="center"/>
    </xf>
    <xf numFmtId="164" fontId="3" fillId="6" borderId="5" xfId="1" applyNumberFormat="1" applyFont="1" applyFill="1" applyBorder="1" applyAlignment="1">
      <alignment vertical="center"/>
    </xf>
    <xf numFmtId="49" fontId="1" fillId="6" borderId="0" xfId="1" applyNumberFormat="1" applyFill="1"/>
    <xf numFmtId="164" fontId="3" fillId="6" borderId="18" xfId="1" applyNumberFormat="1" applyFont="1" applyFill="1" applyBorder="1" applyAlignment="1">
      <alignment vertical="center"/>
    </xf>
    <xf numFmtId="4" fontId="3" fillId="6" borderId="3" xfId="1" applyNumberFormat="1" applyFont="1" applyFill="1" applyBorder="1"/>
    <xf numFmtId="0" fontId="3" fillId="6" borderId="1" xfId="1" applyFont="1" applyFill="1" applyBorder="1" applyAlignment="1">
      <alignment horizontal="left"/>
    </xf>
    <xf numFmtId="44" fontId="3" fillId="6" borderId="1" xfId="2" applyNumberFormat="1" applyFont="1" applyFill="1" applyBorder="1"/>
    <xf numFmtId="44" fontId="3" fillId="6" borderId="1" xfId="1" applyNumberFormat="1" applyFont="1" applyFill="1" applyBorder="1"/>
    <xf numFmtId="4" fontId="3" fillId="6" borderId="1" xfId="1" applyNumberFormat="1" applyFont="1" applyFill="1" applyBorder="1"/>
    <xf numFmtId="4" fontId="3" fillId="6" borderId="8" xfId="1" applyNumberFormat="1" applyFont="1" applyFill="1" applyBorder="1"/>
    <xf numFmtId="44" fontId="3" fillId="6" borderId="5" xfId="1" applyNumberFormat="1" applyFont="1" applyFill="1" applyBorder="1"/>
    <xf numFmtId="44" fontId="3" fillId="6" borderId="18" xfId="1" applyNumberFormat="1" applyFont="1" applyFill="1" applyBorder="1"/>
    <xf numFmtId="0" fontId="1" fillId="9" borderId="0" xfId="1" applyFill="1"/>
    <xf numFmtId="0" fontId="2" fillId="7" borderId="3" xfId="1" applyFont="1" applyFill="1" applyBorder="1" applyAlignment="1">
      <alignment wrapText="1"/>
    </xf>
    <xf numFmtId="44" fontId="2" fillId="7" borderId="16" xfId="1" applyNumberFormat="1" applyFont="1" applyFill="1" applyBorder="1"/>
    <xf numFmtId="0" fontId="2" fillId="7" borderId="28" xfId="1" applyFont="1" applyFill="1" applyBorder="1" applyAlignment="1">
      <alignment wrapText="1"/>
    </xf>
    <xf numFmtId="44" fontId="2" fillId="7" borderId="29" xfId="1" applyNumberFormat="1" applyFont="1" applyFill="1" applyBorder="1"/>
    <xf numFmtId="0" fontId="2" fillId="0" borderId="1" xfId="1" applyFont="1" applyBorder="1" applyAlignment="1">
      <alignment horizontal="left" vertical="center" wrapText="1"/>
    </xf>
    <xf numFmtId="44" fontId="3" fillId="0" borderId="13" xfId="1" applyNumberFormat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 wrapText="1"/>
    </xf>
    <xf numFmtId="44" fontId="3" fillId="0" borderId="31" xfId="1" applyNumberFormat="1" applyFont="1" applyBorder="1" applyAlignment="1">
      <alignment horizontal="left" vertical="center"/>
    </xf>
    <xf numFmtId="0" fontId="2" fillId="7" borderId="8" xfId="1" applyFont="1" applyFill="1" applyBorder="1" applyAlignment="1">
      <alignment horizontal="left" vertical="center" wrapText="1"/>
    </xf>
    <xf numFmtId="44" fontId="2" fillId="7" borderId="38" xfId="1" applyNumberFormat="1" applyFont="1" applyFill="1" applyBorder="1" applyAlignment="1">
      <alignment horizontal="left" vertical="center"/>
    </xf>
    <xf numFmtId="0" fontId="2" fillId="7" borderId="32" xfId="1" applyFont="1" applyFill="1" applyBorder="1" applyAlignment="1">
      <alignment horizontal="left" vertical="center" wrapText="1"/>
    </xf>
    <xf numFmtId="44" fontId="2" fillId="7" borderId="33" xfId="1" applyNumberFormat="1" applyFont="1" applyFill="1" applyBorder="1" applyAlignment="1">
      <alignment horizontal="left" vertical="center"/>
    </xf>
    <xf numFmtId="0" fontId="2" fillId="10" borderId="27" xfId="1" applyFont="1" applyFill="1" applyBorder="1" applyAlignment="1">
      <alignment horizontal="left" vertical="center" wrapText="1"/>
    </xf>
    <xf numFmtId="44" fontId="2" fillId="10" borderId="37" xfId="1" applyNumberFormat="1" applyFont="1" applyFill="1" applyBorder="1" applyAlignment="1">
      <alignment horizontal="left" vertical="center"/>
    </xf>
    <xf numFmtId="0" fontId="2" fillId="10" borderId="4" xfId="1" applyFont="1" applyFill="1" applyBorder="1" applyAlignment="1">
      <alignment horizontal="left" vertical="center" wrapText="1"/>
    </xf>
    <xf numFmtId="44" fontId="2" fillId="10" borderId="5" xfId="1" applyNumberFormat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 wrapText="1"/>
    </xf>
    <xf numFmtId="44" fontId="6" fillId="0" borderId="3" xfId="1" applyNumberFormat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44" fontId="6" fillId="0" borderId="8" xfId="1" applyNumberFormat="1" applyFont="1" applyBorder="1" applyAlignment="1">
      <alignment horizontal="left"/>
    </xf>
    <xf numFmtId="0" fontId="2" fillId="10" borderId="4" xfId="1" applyFont="1" applyFill="1" applyBorder="1"/>
    <xf numFmtId="44" fontId="2" fillId="10" borderId="27" xfId="1" applyNumberFormat="1" applyFont="1" applyFill="1" applyBorder="1"/>
    <xf numFmtId="2" fontId="2" fillId="5" borderId="1" xfId="1" applyNumberFormat="1" applyFont="1" applyFill="1" applyBorder="1" applyAlignment="1">
      <alignment horizontal="center"/>
    </xf>
    <xf numFmtId="44" fontId="2" fillId="0" borderId="20" xfId="1" applyNumberFormat="1" applyFont="1" applyBorder="1"/>
    <xf numFmtId="0" fontId="2" fillId="10" borderId="4" xfId="1" applyFont="1" applyFill="1" applyBorder="1" applyAlignment="1">
      <alignment vertical="center"/>
    </xf>
    <xf numFmtId="44" fontId="5" fillId="10" borderId="7" xfId="1" applyNumberFormat="1" applyFont="1" applyFill="1" applyBorder="1" applyAlignment="1">
      <alignment horizontal="center"/>
    </xf>
    <xf numFmtId="44" fontId="2" fillId="10" borderId="37" xfId="1" applyNumberFormat="1" applyFont="1" applyFill="1" applyBorder="1" applyAlignment="1">
      <alignment vertical="center"/>
    </xf>
    <xf numFmtId="44" fontId="9" fillId="10" borderId="40" xfId="1" applyNumberFormat="1" applyFont="1" applyFill="1" applyBorder="1" applyAlignment="1">
      <alignment horizontal="left" wrapText="1"/>
    </xf>
    <xf numFmtId="0" fontId="8" fillId="6" borderId="0" xfId="1" applyFont="1" applyFill="1"/>
    <xf numFmtId="0" fontId="8" fillId="6" borderId="0" xfId="1" applyFont="1" applyFill="1" applyAlignment="1">
      <alignment horizontal="center" wrapText="1"/>
    </xf>
    <xf numFmtId="0" fontId="3" fillId="6" borderId="3" xfId="1" applyFont="1" applyFill="1" applyBorder="1" applyAlignment="1">
      <alignment wrapText="1"/>
    </xf>
    <xf numFmtId="44" fontId="3" fillId="6" borderId="16" xfId="2" applyNumberFormat="1" applyFont="1" applyFill="1" applyBorder="1"/>
    <xf numFmtId="0" fontId="3" fillId="6" borderId="28" xfId="1" applyFont="1" applyFill="1" applyBorder="1"/>
    <xf numFmtId="44" fontId="3" fillId="6" borderId="29" xfId="2" applyNumberFormat="1" applyFont="1" applyFill="1" applyBorder="1"/>
    <xf numFmtId="0" fontId="3" fillId="6" borderId="1" xfId="1" applyFont="1" applyFill="1" applyBorder="1" applyAlignment="1">
      <alignment wrapText="1"/>
    </xf>
    <xf numFmtId="44" fontId="3" fillId="6" borderId="13" xfId="2" applyNumberFormat="1" applyFont="1" applyFill="1" applyBorder="1"/>
    <xf numFmtId="0" fontId="3" fillId="6" borderId="30" xfId="1" applyFont="1" applyFill="1" applyBorder="1"/>
    <xf numFmtId="44" fontId="3" fillId="6" borderId="31" xfId="2" applyNumberFormat="1" applyFont="1" applyFill="1" applyBorder="1"/>
    <xf numFmtId="0" fontId="3" fillId="6" borderId="8" xfId="1" applyFont="1" applyFill="1" applyBorder="1" applyAlignment="1">
      <alignment wrapText="1"/>
    </xf>
    <xf numFmtId="44" fontId="3" fillId="6" borderId="38" xfId="2" applyNumberFormat="1" applyFont="1" applyFill="1" applyBorder="1"/>
    <xf numFmtId="0" fontId="3" fillId="6" borderId="32" xfId="1" applyFont="1" applyFill="1" applyBorder="1" applyAlignment="1">
      <alignment wrapText="1"/>
    </xf>
    <xf numFmtId="44" fontId="3" fillId="6" borderId="33" xfId="2" applyNumberFormat="1" applyFont="1" applyFill="1" applyBorder="1"/>
    <xf numFmtId="0" fontId="8" fillId="6" borderId="0" xfId="1" applyFont="1" applyFill="1" applyAlignment="1">
      <alignment vertical="center" wrapText="1"/>
    </xf>
    <xf numFmtId="43" fontId="1" fillId="6" borderId="0" xfId="1" applyNumberFormat="1" applyFill="1"/>
    <xf numFmtId="44" fontId="1" fillId="6" borderId="0" xfId="1" applyNumberFormat="1" applyFill="1"/>
    <xf numFmtId="43" fontId="5" fillId="6" borderId="0" xfId="1" applyNumberFormat="1" applyFont="1" applyFill="1"/>
    <xf numFmtId="0" fontId="2" fillId="6" borderId="0" xfId="1" applyFont="1" applyFill="1" applyBorder="1" applyAlignment="1">
      <alignment horizontal="center" wrapText="1"/>
    </xf>
    <xf numFmtId="44" fontId="2" fillId="6" borderId="0" xfId="1" applyNumberFormat="1" applyFont="1" applyFill="1" applyBorder="1" applyAlignment="1">
      <alignment horizontal="center" vertical="center"/>
    </xf>
    <xf numFmtId="0" fontId="1" fillId="6" borderId="0" xfId="1" applyFill="1" applyBorder="1"/>
    <xf numFmtId="44" fontId="2" fillId="10" borderId="37" xfId="1" applyNumberFormat="1" applyFont="1" applyFill="1" applyBorder="1"/>
    <xf numFmtId="44" fontId="5" fillId="10" borderId="40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44" fontId="2" fillId="10" borderId="18" xfId="1" applyNumberFormat="1" applyFont="1" applyFill="1" applyBorder="1"/>
    <xf numFmtId="0" fontId="2" fillId="10" borderId="6" xfId="1" applyFont="1" applyFill="1" applyBorder="1" applyAlignment="1">
      <alignment vertical="center"/>
    </xf>
    <xf numFmtId="43" fontId="3" fillId="0" borderId="3" xfId="2" applyFont="1" applyBorder="1"/>
    <xf numFmtId="44" fontId="2" fillId="10" borderId="40" xfId="1" applyNumberFormat="1" applyFont="1" applyFill="1" applyBorder="1" applyAlignment="1">
      <alignment vertical="center"/>
    </xf>
    <xf numFmtId="0" fontId="2" fillId="0" borderId="20" xfId="1" applyFont="1" applyBorder="1" applyAlignment="1">
      <alignment wrapText="1"/>
    </xf>
    <xf numFmtId="0" fontId="2" fillId="0" borderId="20" xfId="1" applyFont="1" applyBorder="1" applyAlignment="1">
      <alignment horizontal="left" vertical="center"/>
    </xf>
    <xf numFmtId="0" fontId="19" fillId="6" borderId="0" xfId="1" applyFont="1" applyFill="1"/>
    <xf numFmtId="0" fontId="20" fillId="6" borderId="0" xfId="1" applyFont="1" applyFill="1"/>
    <xf numFmtId="0" fontId="3" fillId="6" borderId="1" xfId="1" applyFont="1" applyFill="1" applyBorder="1" applyAlignment="1">
      <alignment horizontal="center"/>
    </xf>
    <xf numFmtId="0" fontId="20" fillId="6" borderId="0" xfId="4" applyFont="1" applyFill="1" applyBorder="1" applyAlignment="1">
      <alignment horizontal="left"/>
    </xf>
    <xf numFmtId="0" fontId="3" fillId="6" borderId="0" xfId="1" applyFont="1" applyFill="1" applyAlignment="1">
      <alignment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left" vertical="center" wrapText="1"/>
    </xf>
    <xf numFmtId="0" fontId="26" fillId="6" borderId="43" xfId="0" applyFont="1" applyFill="1" applyBorder="1" applyAlignment="1">
      <alignment horizontal="left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30" fillId="12" borderId="50" xfId="0" applyFont="1" applyFill="1" applyBorder="1" applyAlignment="1">
      <alignment horizontal="center"/>
    </xf>
    <xf numFmtId="0" fontId="30" fillId="12" borderId="51" xfId="0" applyFont="1" applyFill="1" applyBorder="1" applyAlignment="1">
      <alignment horizontal="center"/>
    </xf>
    <xf numFmtId="0" fontId="30" fillId="12" borderId="52" xfId="0" applyFont="1" applyFill="1" applyBorder="1" applyAlignment="1">
      <alignment horizontal="center"/>
    </xf>
    <xf numFmtId="166" fontId="31" fillId="12" borderId="32" xfId="0" applyNumberFormat="1" applyFont="1" applyFill="1" applyBorder="1" applyAlignment="1">
      <alignment horizontal="center"/>
    </xf>
    <xf numFmtId="166" fontId="31" fillId="12" borderId="8" xfId="0" applyNumberFormat="1" applyFont="1" applyFill="1" applyBorder="1" applyAlignment="1">
      <alignment horizontal="center"/>
    </xf>
    <xf numFmtId="166" fontId="30" fillId="12" borderId="8" xfId="0" applyNumberFormat="1" applyFont="1" applyFill="1" applyBorder="1" applyAlignment="1">
      <alignment horizontal="center"/>
    </xf>
    <xf numFmtId="166" fontId="30" fillId="12" borderId="33" xfId="0" applyNumberFormat="1" applyFont="1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28" fillId="6" borderId="43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center" wrapText="1"/>
    </xf>
    <xf numFmtId="0" fontId="0" fillId="11" borderId="0" xfId="0" applyFill="1"/>
    <xf numFmtId="0" fontId="28" fillId="11" borderId="0" xfId="0" applyFont="1" applyFill="1" applyBorder="1" applyAlignment="1">
      <alignment vertical="center" wrapText="1"/>
    </xf>
    <xf numFmtId="0" fontId="0" fillId="13" borderId="0" xfId="0" applyFill="1"/>
    <xf numFmtId="0" fontId="0" fillId="6" borderId="0" xfId="0" applyFill="1"/>
    <xf numFmtId="0" fontId="34" fillId="6" borderId="0" xfId="5" applyFill="1" applyAlignment="1">
      <alignment vertical="center"/>
    </xf>
    <xf numFmtId="0" fontId="37" fillId="6" borderId="0" xfId="0" applyFont="1" applyFill="1" applyAlignment="1">
      <alignment vertical="center"/>
    </xf>
    <xf numFmtId="0" fontId="38" fillId="6" borderId="46" xfId="0" applyFont="1" applyFill="1" applyBorder="1" applyAlignment="1">
      <alignment vertical="center"/>
    </xf>
    <xf numFmtId="0" fontId="32" fillId="6" borderId="43" xfId="0" applyFont="1" applyFill="1" applyBorder="1"/>
    <xf numFmtId="0" fontId="32" fillId="6" borderId="47" xfId="0" applyFont="1" applyFill="1" applyBorder="1"/>
    <xf numFmtId="0" fontId="38" fillId="6" borderId="42" xfId="0" applyFont="1" applyFill="1" applyBorder="1" applyAlignment="1">
      <alignment vertical="center"/>
    </xf>
    <xf numFmtId="0" fontId="32" fillId="6" borderId="0" xfId="0" applyFont="1" applyFill="1" applyBorder="1"/>
    <xf numFmtId="0" fontId="32" fillId="6" borderId="44" xfId="0" applyFont="1" applyFill="1" applyBorder="1"/>
    <xf numFmtId="0" fontId="32" fillId="6" borderId="10" xfId="0" applyFont="1" applyFill="1" applyBorder="1"/>
    <xf numFmtId="0" fontId="32" fillId="6" borderId="11" xfId="0" applyFont="1" applyFill="1" applyBorder="1"/>
    <xf numFmtId="0" fontId="32" fillId="6" borderId="45" xfId="0" applyFont="1" applyFill="1" applyBorder="1"/>
    <xf numFmtId="0" fontId="32" fillId="13" borderId="0" xfId="0" applyFont="1" applyFill="1"/>
    <xf numFmtId="0" fontId="0" fillId="14" borderId="0" xfId="0" applyFill="1"/>
    <xf numFmtId="0" fontId="3" fillId="6" borderId="1" xfId="1" applyFont="1" applyFill="1" applyBorder="1" applyAlignment="1">
      <alignment horizontal="center" vertical="center"/>
    </xf>
    <xf numFmtId="9" fontId="1" fillId="6" borderId="0" xfId="1" applyNumberFormat="1" applyFill="1"/>
    <xf numFmtId="0" fontId="27" fillId="6" borderId="0" xfId="0" applyFont="1" applyFill="1" applyBorder="1" applyAlignment="1"/>
    <xf numFmtId="0" fontId="39" fillId="0" borderId="10" xfId="0" applyFont="1" applyBorder="1"/>
    <xf numFmtId="0" fontId="39" fillId="0" borderId="11" xfId="0" applyFont="1" applyBorder="1"/>
    <xf numFmtId="0" fontId="39" fillId="0" borderId="41" xfId="0" applyFont="1" applyBorder="1" applyAlignment="1">
      <alignment horizontal="center"/>
    </xf>
    <xf numFmtId="0" fontId="28" fillId="7" borderId="6" xfId="0" applyFont="1" applyFill="1" applyBorder="1"/>
    <xf numFmtId="0" fontId="28" fillId="7" borderId="9" xfId="0" applyFont="1" applyFill="1" applyBorder="1"/>
    <xf numFmtId="0" fontId="28" fillId="7" borderId="4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1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/>
    </xf>
    <xf numFmtId="0" fontId="5" fillId="7" borderId="6" xfId="1" applyFont="1" applyFill="1" applyBorder="1" applyAlignment="1">
      <alignment horizontal="left"/>
    </xf>
    <xf numFmtId="0" fontId="5" fillId="7" borderId="9" xfId="1" applyFont="1" applyFill="1" applyBorder="1" applyAlignment="1">
      <alignment horizontal="left"/>
    </xf>
    <xf numFmtId="0" fontId="5" fillId="7" borderId="7" xfId="1" applyFont="1" applyFill="1" applyBorder="1" applyAlignment="1">
      <alignment horizontal="left"/>
    </xf>
    <xf numFmtId="0" fontId="6" fillId="6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left" vertical="center" wrapText="1"/>
    </xf>
    <xf numFmtId="0" fontId="5" fillId="7" borderId="9" xfId="1" applyFont="1" applyFill="1" applyBorder="1" applyAlignment="1">
      <alignment horizontal="left" vertical="center" wrapText="1"/>
    </xf>
    <xf numFmtId="0" fontId="5" fillId="7" borderId="7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/>
    </xf>
    <xf numFmtId="0" fontId="3" fillId="6" borderId="0" xfId="1" applyFont="1" applyFill="1" applyAlignment="1">
      <alignment horizontal="left" vertical="top" wrapText="1"/>
    </xf>
    <xf numFmtId="0" fontId="5" fillId="7" borderId="1" xfId="1" applyFont="1" applyFill="1" applyBorder="1" applyAlignment="1">
      <alignment horizontal="center"/>
    </xf>
    <xf numFmtId="0" fontId="3" fillId="6" borderId="0" xfId="1" applyFont="1" applyFill="1" applyAlignment="1">
      <alignment horizontal="left" wrapText="1"/>
    </xf>
    <xf numFmtId="0" fontId="1" fillId="0" borderId="1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" fillId="6" borderId="13" xfId="1" applyFont="1" applyFill="1" applyBorder="1" applyAlignment="1">
      <alignment horizontal="center" vertical="center" wrapText="1"/>
    </xf>
    <xf numFmtId="0" fontId="1" fillId="6" borderId="14" xfId="1" applyFont="1" applyFill="1" applyBorder="1" applyAlignment="1">
      <alignment horizontal="center" vertical="center" wrapText="1"/>
    </xf>
    <xf numFmtId="0" fontId="1" fillId="6" borderId="15" xfId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/>
    </xf>
    <xf numFmtId="0" fontId="3" fillId="6" borderId="0" xfId="4" applyFont="1" applyFill="1" applyBorder="1" applyAlignment="1">
      <alignment horizontal="left" vertical="center" wrapText="1"/>
    </xf>
    <xf numFmtId="0" fontId="2" fillId="6" borderId="0" xfId="4" applyFont="1" applyFill="1" applyBorder="1" applyAlignment="1">
      <alignment horizontal="left" vertical="center" wrapText="1"/>
    </xf>
    <xf numFmtId="0" fontId="2" fillId="6" borderId="13" xfId="4" applyFont="1" applyFill="1" applyBorder="1" applyAlignment="1">
      <alignment horizontal="left" vertical="center" wrapText="1"/>
    </xf>
    <xf numFmtId="0" fontId="2" fillId="6" borderId="14" xfId="4" applyFont="1" applyFill="1" applyBorder="1" applyAlignment="1">
      <alignment horizontal="left" vertical="center" wrapText="1"/>
    </xf>
    <xf numFmtId="0" fontId="2" fillId="6" borderId="15" xfId="4" applyFont="1" applyFill="1" applyBorder="1" applyAlignment="1">
      <alignment horizontal="left" vertical="center" wrapText="1"/>
    </xf>
    <xf numFmtId="0" fontId="5" fillId="6" borderId="13" xfId="4" applyFont="1" applyFill="1" applyBorder="1" applyAlignment="1">
      <alignment horizontal="center" vertical="center" wrapText="1"/>
    </xf>
    <xf numFmtId="0" fontId="5" fillId="6" borderId="14" xfId="4" applyFont="1" applyFill="1" applyBorder="1" applyAlignment="1">
      <alignment horizontal="center" vertical="center" wrapText="1"/>
    </xf>
    <xf numFmtId="0" fontId="5" fillId="6" borderId="15" xfId="4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/>
    </xf>
    <xf numFmtId="0" fontId="32" fillId="6" borderId="43" xfId="0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/>
    </xf>
    <xf numFmtId="0" fontId="33" fillId="6" borderId="9" xfId="0" applyFont="1" applyFill="1" applyBorder="1" applyAlignment="1">
      <alignment horizontal="center"/>
    </xf>
    <xf numFmtId="0" fontId="33" fillId="6" borderId="7" xfId="0" applyFont="1" applyFill="1" applyBorder="1" applyAlignment="1">
      <alignment horizontal="center"/>
    </xf>
    <xf numFmtId="0" fontId="34" fillId="0" borderId="6" xfId="5" applyBorder="1" applyAlignment="1">
      <alignment horizontal="center" vertical="center"/>
    </xf>
    <xf numFmtId="0" fontId="35" fillId="0" borderId="9" xfId="5" applyFont="1" applyBorder="1" applyAlignment="1">
      <alignment horizontal="center" vertical="center"/>
    </xf>
    <xf numFmtId="0" fontId="35" fillId="0" borderId="7" xfId="5" applyFont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 wrapText="1"/>
    </xf>
    <xf numFmtId="0" fontId="36" fillId="6" borderId="9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/>
    </xf>
    <xf numFmtId="0" fontId="32" fillId="6" borderId="9" xfId="0" applyFont="1" applyFill="1" applyBorder="1" applyAlignment="1">
      <alignment horizontal="center"/>
    </xf>
    <xf numFmtId="0" fontId="32" fillId="6" borderId="7" xfId="0" applyFont="1" applyFill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5" fillId="7" borderId="6" xfId="1" applyFont="1" applyFill="1" applyBorder="1" applyAlignment="1">
      <alignment horizontal="center"/>
    </xf>
    <xf numFmtId="0" fontId="5" fillId="7" borderId="9" xfId="1" applyFont="1" applyFill="1" applyBorder="1" applyAlignment="1">
      <alignment horizontal="center"/>
    </xf>
    <xf numFmtId="0" fontId="5" fillId="7" borderId="7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7" fillId="7" borderId="6" xfId="0" applyFont="1" applyFill="1" applyBorder="1" applyAlignment="1">
      <alignment horizontal="left"/>
    </xf>
    <xf numFmtId="0" fontId="27" fillId="7" borderId="9" xfId="0" applyFont="1" applyFill="1" applyBorder="1" applyAlignment="1">
      <alignment horizontal="left"/>
    </xf>
    <xf numFmtId="0" fontId="27" fillId="7" borderId="7" xfId="0" applyFont="1" applyFill="1" applyBorder="1" applyAlignment="1">
      <alignment horizontal="left"/>
    </xf>
    <xf numFmtId="0" fontId="2" fillId="0" borderId="9" xfId="1" applyFont="1" applyBorder="1" applyAlignment="1">
      <alignment horizontal="center"/>
    </xf>
    <xf numFmtId="0" fontId="3" fillId="6" borderId="0" xfId="1" applyFont="1" applyFill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38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5" fillId="10" borderId="6" xfId="1" applyFont="1" applyFill="1" applyBorder="1" applyAlignment="1">
      <alignment horizontal="center"/>
    </xf>
    <xf numFmtId="0" fontId="5" fillId="10" borderId="7" xfId="1" applyFont="1" applyFill="1" applyBorder="1" applyAlignment="1">
      <alignment horizontal="center"/>
    </xf>
    <xf numFmtId="0" fontId="5" fillId="10" borderId="6" xfId="1" applyFont="1" applyFill="1" applyBorder="1" applyAlignment="1">
      <alignment horizontal="left"/>
    </xf>
    <xf numFmtId="0" fontId="5" fillId="10" borderId="9" xfId="1" applyFont="1" applyFill="1" applyBorder="1" applyAlignment="1">
      <alignment horizontal="left"/>
    </xf>
    <xf numFmtId="0" fontId="5" fillId="10" borderId="7" xfId="1" applyFont="1" applyFill="1" applyBorder="1" applyAlignment="1">
      <alignment horizontal="left"/>
    </xf>
    <xf numFmtId="0" fontId="1" fillId="0" borderId="11" xfId="1" applyBorder="1" applyAlignment="1">
      <alignment horizontal="center"/>
    </xf>
    <xf numFmtId="0" fontId="3" fillId="6" borderId="21" xfId="1" applyFont="1" applyFill="1" applyBorder="1" applyAlignment="1">
      <alignment horizontal="left" vertical="center" wrapText="1"/>
    </xf>
    <xf numFmtId="0" fontId="3" fillId="6" borderId="22" xfId="1" applyFont="1" applyFill="1" applyBorder="1" applyAlignment="1">
      <alignment horizontal="left" vertical="center" wrapText="1"/>
    </xf>
    <xf numFmtId="0" fontId="6" fillId="6" borderId="6" xfId="1" applyFont="1" applyFill="1" applyBorder="1" applyAlignment="1">
      <alignment horizontal="left"/>
    </xf>
    <xf numFmtId="0" fontId="6" fillId="6" borderId="24" xfId="1" applyFont="1" applyFill="1" applyBorder="1" applyAlignment="1">
      <alignment horizontal="left"/>
    </xf>
    <xf numFmtId="0" fontId="6" fillId="6" borderId="10" xfId="1" applyFont="1" applyFill="1" applyBorder="1" applyAlignment="1">
      <alignment horizontal="left"/>
    </xf>
    <xf numFmtId="0" fontId="6" fillId="6" borderId="23" xfId="1" applyFont="1" applyFill="1" applyBorder="1" applyAlignment="1">
      <alignment horizontal="left"/>
    </xf>
    <xf numFmtId="0" fontId="3" fillId="6" borderId="25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3" fillId="6" borderId="17" xfId="1" applyFont="1" applyFill="1" applyBorder="1" applyAlignment="1">
      <alignment horizontal="center"/>
    </xf>
    <xf numFmtId="0" fontId="2" fillId="8" borderId="6" xfId="1" applyFont="1" applyFill="1" applyBorder="1" applyAlignment="1">
      <alignment horizontal="center"/>
    </xf>
    <xf numFmtId="0" fontId="2" fillId="8" borderId="9" xfId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 wrapText="1"/>
    </xf>
    <xf numFmtId="0" fontId="2" fillId="6" borderId="7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6" borderId="6" xfId="1" applyFont="1" applyFill="1" applyBorder="1" applyAlignment="1">
      <alignment horizontal="center"/>
    </xf>
    <xf numFmtId="0" fontId="5" fillId="6" borderId="9" xfId="1" applyFont="1" applyFill="1" applyBorder="1" applyAlignment="1">
      <alignment horizontal="center"/>
    </xf>
    <xf numFmtId="0" fontId="5" fillId="6" borderId="7" xfId="1" applyFont="1" applyFill="1" applyBorder="1" applyAlignment="1">
      <alignment horizontal="center"/>
    </xf>
    <xf numFmtId="0" fontId="3" fillId="6" borderId="8" xfId="1" applyFont="1" applyFill="1" applyBorder="1" applyAlignment="1">
      <alignment horizontal="left"/>
    </xf>
    <xf numFmtId="0" fontId="3" fillId="6" borderId="4" xfId="1" applyFont="1" applyFill="1" applyBorder="1" applyAlignment="1">
      <alignment horizontal="left"/>
    </xf>
    <xf numFmtId="0" fontId="3" fillId="6" borderId="27" xfId="1" applyFont="1" applyFill="1" applyBorder="1" applyAlignment="1">
      <alignment horizontal="left"/>
    </xf>
    <xf numFmtId="0" fontId="3" fillId="6" borderId="19" xfId="1" applyFont="1" applyFill="1" applyBorder="1" applyAlignment="1">
      <alignment horizontal="left"/>
    </xf>
    <xf numFmtId="0" fontId="3" fillId="6" borderId="26" xfId="1" applyFont="1" applyFill="1" applyBorder="1" applyAlignment="1">
      <alignment horizontal="left"/>
    </xf>
    <xf numFmtId="0" fontId="3" fillId="6" borderId="3" xfId="1" applyFont="1" applyFill="1" applyBorder="1" applyAlignment="1">
      <alignment horizontal="left"/>
    </xf>
    <xf numFmtId="0" fontId="25" fillId="6" borderId="6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44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45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/>
    </xf>
    <xf numFmtId="0" fontId="28" fillId="5" borderId="9" xfId="0" applyFont="1" applyFill="1" applyBorder="1" applyAlignment="1">
      <alignment horizontal="center"/>
    </xf>
    <xf numFmtId="0" fontId="28" fillId="5" borderId="7" xfId="0" applyFont="1" applyFill="1" applyBorder="1" applyAlignment="1">
      <alignment horizontal="center"/>
    </xf>
    <xf numFmtId="0" fontId="28" fillId="6" borderId="46" xfId="0" applyFont="1" applyFill="1" applyBorder="1" applyAlignment="1">
      <alignment horizontal="center"/>
    </xf>
    <xf numFmtId="0" fontId="28" fillId="6" borderId="43" xfId="0" applyFont="1" applyFill="1" applyBorder="1" applyAlignment="1">
      <alignment horizontal="center"/>
    </xf>
    <xf numFmtId="0" fontId="28" fillId="6" borderId="47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45" xfId="0" applyFont="1" applyFill="1" applyBorder="1" applyAlignment="1">
      <alignment horizontal="center"/>
    </xf>
    <xf numFmtId="0" fontId="0" fillId="5" borderId="50" xfId="0" applyFill="1" applyBorder="1" applyAlignment="1">
      <alignment horizontal="left"/>
    </xf>
    <xf numFmtId="0" fontId="0" fillId="5" borderId="51" xfId="0" applyFill="1" applyBorder="1" applyAlignment="1">
      <alignment horizontal="left"/>
    </xf>
    <xf numFmtId="0" fontId="0" fillId="5" borderId="52" xfId="0" applyFill="1" applyBorder="1" applyAlignment="1">
      <alignment horizontal="left"/>
    </xf>
    <xf numFmtId="0" fontId="22" fillId="6" borderId="6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26" fillId="11" borderId="6" xfId="0" applyFont="1" applyFill="1" applyBorder="1" applyAlignment="1">
      <alignment horizontal="center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6" xfId="0" applyFont="1" applyFill="1" applyBorder="1" applyAlignment="1">
      <alignment horizontal="left" vertical="center" wrapText="1"/>
    </xf>
    <xf numFmtId="0" fontId="26" fillId="11" borderId="9" xfId="0" applyFont="1" applyFill="1" applyBorder="1" applyAlignment="1">
      <alignment horizontal="left" vertical="center" wrapText="1"/>
    </xf>
    <xf numFmtId="0" fontId="26" fillId="11" borderId="7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9" fontId="27" fillId="6" borderId="48" xfId="3" applyFont="1" applyFill="1" applyBorder="1" applyAlignment="1">
      <alignment horizontal="center" vertical="center" wrapText="1"/>
    </xf>
    <xf numFmtId="9" fontId="27" fillId="6" borderId="41" xfId="3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29" fillId="12" borderId="6" xfId="0" applyFont="1" applyFill="1" applyBorder="1" applyAlignment="1">
      <alignment horizontal="center" vertical="center"/>
    </xf>
    <xf numFmtId="0" fontId="29" fillId="12" borderId="9" xfId="0" applyFont="1" applyFill="1" applyBorder="1" applyAlignment="1">
      <alignment horizontal="center" vertical="center"/>
    </xf>
    <xf numFmtId="0" fontId="29" fillId="12" borderId="7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28" fillId="6" borderId="6" xfId="0" applyFont="1" applyFill="1" applyBorder="1" applyAlignment="1">
      <alignment horizontal="center"/>
    </xf>
    <xf numFmtId="0" fontId="28" fillId="6" borderId="9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</cellXfs>
  <cellStyles count="6">
    <cellStyle name="Komma" xfId="2" builtinId="3"/>
    <cellStyle name="Link" xfId="5" builtinId="8"/>
    <cellStyle name="Prozent" xfId="3" builtinId="5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5CB0FF78-7132-4F7A-94AA-CA4B68E04D2D@lan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161925</xdr:rowOff>
    </xdr:from>
    <xdr:to>
      <xdr:col>7</xdr:col>
      <xdr:colOff>566628</xdr:colOff>
      <xdr:row>28</xdr:row>
      <xdr:rowOff>171450</xdr:rowOff>
    </xdr:to>
    <xdr:pic>
      <xdr:nvPicPr>
        <xdr:cNvPr id="3" name="F84B3080-24E7-4BBD-BB3F-1FBEFC2D0F82" descr="cid:5CB0FF78-7132-4F7A-94AA-CA4B68E04D2D@lan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0"/>
          <a:ext cx="5900628" cy="3629025"/>
        </a:xfrm>
        <a:prstGeom prst="rect">
          <a:avLst/>
        </a:prstGeom>
        <a:noFill/>
        <a:ln w="53975"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3</xdr:row>
      <xdr:rowOff>276225</xdr:rowOff>
    </xdr:from>
    <xdr:to>
      <xdr:col>11</xdr:col>
      <xdr:colOff>485124</xdr:colOff>
      <xdr:row>19</xdr:row>
      <xdr:rowOff>190036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1019175"/>
          <a:ext cx="5209524" cy="3714286"/>
        </a:xfrm>
        <a:prstGeom prst="rect">
          <a:avLst/>
        </a:prstGeom>
        <a:ln>
          <a:solidFill>
            <a:schemeClr val="tx1"/>
          </a:solidFill>
          <a:prstDash val="solid"/>
        </a:ln>
      </xdr:spPr>
    </xdr:pic>
    <xdr:clientData/>
  </xdr:twoCellAnchor>
  <xdr:twoCellAnchor editAs="oneCell">
    <xdr:from>
      <xdr:col>4</xdr:col>
      <xdr:colOff>600075</xdr:colOff>
      <xdr:row>19</xdr:row>
      <xdr:rowOff>333375</xdr:rowOff>
    </xdr:from>
    <xdr:to>
      <xdr:col>11</xdr:col>
      <xdr:colOff>514350</xdr:colOff>
      <xdr:row>30</xdr:row>
      <xdr:rowOff>190114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4848225"/>
          <a:ext cx="5248275" cy="3085714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>
    <xdr:from>
      <xdr:col>5</xdr:col>
      <xdr:colOff>600075</xdr:colOff>
      <xdr:row>29</xdr:row>
      <xdr:rowOff>19050</xdr:rowOff>
    </xdr:from>
    <xdr:to>
      <xdr:col>8</xdr:col>
      <xdr:colOff>171450</xdr:colOff>
      <xdr:row>30</xdr:row>
      <xdr:rowOff>0</xdr:rowOff>
    </xdr:to>
    <xdr:sp macro="" textlink="">
      <xdr:nvSpPr>
        <xdr:cNvPr id="4" name="Textfeld 3"/>
        <xdr:cNvSpPr txBox="1"/>
      </xdr:nvSpPr>
      <xdr:spPr>
        <a:xfrm>
          <a:off x="8743950" y="7334250"/>
          <a:ext cx="20288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200"/>
            <a:t>Stunden/ha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3</xdr:row>
      <xdr:rowOff>276225</xdr:rowOff>
    </xdr:from>
    <xdr:to>
      <xdr:col>11</xdr:col>
      <xdr:colOff>485124</xdr:colOff>
      <xdr:row>19</xdr:row>
      <xdr:rowOff>218611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0" y="1019175"/>
          <a:ext cx="5209524" cy="3714286"/>
        </a:xfrm>
        <a:prstGeom prst="rect">
          <a:avLst/>
        </a:prstGeom>
        <a:ln>
          <a:solidFill>
            <a:schemeClr val="tx1"/>
          </a:solidFill>
          <a:prstDash val="solid"/>
        </a:ln>
      </xdr:spPr>
    </xdr:pic>
    <xdr:clientData/>
  </xdr:twoCellAnchor>
  <xdr:twoCellAnchor editAs="oneCell">
    <xdr:from>
      <xdr:col>4</xdr:col>
      <xdr:colOff>600075</xdr:colOff>
      <xdr:row>19</xdr:row>
      <xdr:rowOff>333375</xdr:rowOff>
    </xdr:from>
    <xdr:to>
      <xdr:col>11</xdr:col>
      <xdr:colOff>514350</xdr:colOff>
      <xdr:row>30</xdr:row>
      <xdr:rowOff>409189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4848225"/>
          <a:ext cx="5248275" cy="3085714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>
    <xdr:from>
      <xdr:col>5</xdr:col>
      <xdr:colOff>628650</xdr:colOff>
      <xdr:row>30</xdr:row>
      <xdr:rowOff>19050</xdr:rowOff>
    </xdr:from>
    <xdr:to>
      <xdr:col>8</xdr:col>
      <xdr:colOff>371475</xdr:colOff>
      <xdr:row>30</xdr:row>
      <xdr:rowOff>209550</xdr:rowOff>
    </xdr:to>
    <xdr:sp macro="" textlink="">
      <xdr:nvSpPr>
        <xdr:cNvPr id="2" name="Textfeld 1"/>
        <xdr:cNvSpPr txBox="1"/>
      </xdr:nvSpPr>
      <xdr:spPr>
        <a:xfrm>
          <a:off x="8210550" y="7543800"/>
          <a:ext cx="20288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200"/>
            <a:t>Stunden/ha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161925</xdr:rowOff>
    </xdr:from>
    <xdr:to>
      <xdr:col>11</xdr:col>
      <xdr:colOff>151749</xdr:colOff>
      <xdr:row>20</xdr:row>
      <xdr:rowOff>190036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1266825"/>
          <a:ext cx="5209524" cy="3714286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304800</xdr:colOff>
      <xdr:row>21</xdr:row>
      <xdr:rowOff>114300</xdr:rowOff>
    </xdr:from>
    <xdr:to>
      <xdr:col>11</xdr:col>
      <xdr:colOff>228600</xdr:colOff>
      <xdr:row>34</xdr:row>
      <xdr:rowOff>47239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5" y="5133975"/>
          <a:ext cx="5257800" cy="3085714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>
    <xdr:from>
      <xdr:col>5</xdr:col>
      <xdr:colOff>333375</xdr:colOff>
      <xdr:row>32</xdr:row>
      <xdr:rowOff>66675</xdr:rowOff>
    </xdr:from>
    <xdr:to>
      <xdr:col>8</xdr:col>
      <xdr:colOff>76200</xdr:colOff>
      <xdr:row>33</xdr:row>
      <xdr:rowOff>57150</xdr:rowOff>
    </xdr:to>
    <xdr:sp macro="" textlink="">
      <xdr:nvSpPr>
        <xdr:cNvPr id="4" name="Textfeld 3"/>
        <xdr:cNvSpPr txBox="1"/>
      </xdr:nvSpPr>
      <xdr:spPr>
        <a:xfrm>
          <a:off x="7905750" y="7839075"/>
          <a:ext cx="20288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200"/>
            <a:t>Stunden/ha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161925</xdr:rowOff>
    </xdr:from>
    <xdr:to>
      <xdr:col>11</xdr:col>
      <xdr:colOff>151749</xdr:colOff>
      <xdr:row>20</xdr:row>
      <xdr:rowOff>371011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1266825"/>
          <a:ext cx="5209524" cy="3714286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304800</xdr:colOff>
      <xdr:row>21</xdr:row>
      <xdr:rowOff>114300</xdr:rowOff>
    </xdr:from>
    <xdr:to>
      <xdr:col>11</xdr:col>
      <xdr:colOff>228600</xdr:colOff>
      <xdr:row>34</xdr:row>
      <xdr:rowOff>47239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5" y="5133975"/>
          <a:ext cx="5257800" cy="3085714"/>
        </a:xfrm>
        <a:prstGeom prst="rect">
          <a:avLst/>
        </a:prstGeom>
        <a:ln cmpd="sng">
          <a:solidFill>
            <a:schemeClr val="tx1"/>
          </a:solidFill>
        </a:ln>
      </xdr:spPr>
    </xdr:pic>
    <xdr:clientData/>
  </xdr:twoCellAnchor>
  <xdr:twoCellAnchor>
    <xdr:from>
      <xdr:col>5</xdr:col>
      <xdr:colOff>276225</xdr:colOff>
      <xdr:row>32</xdr:row>
      <xdr:rowOff>66675</xdr:rowOff>
    </xdr:from>
    <xdr:to>
      <xdr:col>8</xdr:col>
      <xdr:colOff>19050</xdr:colOff>
      <xdr:row>33</xdr:row>
      <xdr:rowOff>57150</xdr:rowOff>
    </xdr:to>
    <xdr:sp macro="" textlink="">
      <xdr:nvSpPr>
        <xdr:cNvPr id="4" name="Textfeld 3"/>
        <xdr:cNvSpPr txBox="1"/>
      </xdr:nvSpPr>
      <xdr:spPr>
        <a:xfrm>
          <a:off x="7848600" y="7839075"/>
          <a:ext cx="20288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AT" sz="1200"/>
            <a:t>Stunden/ha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invoice.moneysoft.at/schul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7" zoomScale="160" zoomScaleNormal="160" workbookViewId="0">
      <selection activeCell="B23" sqref="B23"/>
    </sheetView>
  </sheetViews>
  <sheetFormatPr baseColWidth="10" defaultRowHeight="15" x14ac:dyDescent="0.25"/>
  <sheetData>
    <row r="1" spans="1:8" x14ac:dyDescent="0.25">
      <c r="A1" s="273"/>
      <c r="B1" s="273"/>
      <c r="C1" s="273"/>
      <c r="D1" s="273"/>
      <c r="E1" s="273"/>
      <c r="F1" s="273"/>
      <c r="G1" s="286"/>
      <c r="H1" s="286"/>
    </row>
    <row r="2" spans="1:8" ht="28.5" x14ac:dyDescent="0.25">
      <c r="A2" s="304" t="s">
        <v>197</v>
      </c>
      <c r="B2" s="304"/>
      <c r="C2" s="304"/>
      <c r="D2" s="304"/>
      <c r="E2" s="304"/>
      <c r="F2" s="304"/>
      <c r="G2" s="286"/>
      <c r="H2" s="286"/>
    </row>
    <row r="3" spans="1:8" x14ac:dyDescent="0.25">
      <c r="A3" s="273"/>
      <c r="B3" s="273"/>
      <c r="C3" s="273"/>
      <c r="D3" s="273"/>
      <c r="E3" s="273"/>
      <c r="F3" s="273"/>
      <c r="G3" s="286"/>
      <c r="H3" s="286"/>
    </row>
    <row r="4" spans="1:8" ht="18.75" x14ac:dyDescent="0.3">
      <c r="A4" s="305" t="s">
        <v>198</v>
      </c>
      <c r="B4" s="305"/>
      <c r="C4" s="305"/>
      <c r="D4" s="305"/>
      <c r="E4" s="305"/>
      <c r="F4" s="305"/>
      <c r="G4" s="286"/>
      <c r="H4" s="286"/>
    </row>
    <row r="5" spans="1:8" ht="18.75" x14ac:dyDescent="0.3">
      <c r="A5" s="305" t="s">
        <v>199</v>
      </c>
      <c r="B5" s="305"/>
      <c r="C5" s="305"/>
      <c r="D5" s="305"/>
      <c r="E5" s="305"/>
      <c r="F5" s="305"/>
      <c r="G5" s="286"/>
      <c r="H5" s="286"/>
    </row>
    <row r="6" spans="1:8" x14ac:dyDescent="0.25">
      <c r="A6" s="273"/>
      <c r="B6" s="273"/>
      <c r="C6" s="273"/>
      <c r="D6" s="273"/>
      <c r="E6" s="273"/>
      <c r="F6" s="273"/>
      <c r="G6" s="286"/>
      <c r="H6" s="286"/>
    </row>
    <row r="7" spans="1:8" x14ac:dyDescent="0.25">
      <c r="A7" s="273"/>
      <c r="B7" s="273"/>
      <c r="C7" s="273"/>
      <c r="D7" s="273"/>
      <c r="E7" s="273"/>
      <c r="F7" s="273"/>
      <c r="G7" s="286"/>
      <c r="H7" s="286"/>
    </row>
    <row r="8" spans="1:8" x14ac:dyDescent="0.25">
      <c r="A8" s="273"/>
      <c r="B8" s="273"/>
      <c r="C8" s="273"/>
      <c r="D8" s="273"/>
      <c r="E8" s="273"/>
      <c r="F8" s="273"/>
      <c r="G8" s="286"/>
      <c r="H8" s="286"/>
    </row>
    <row r="9" spans="1:8" ht="18.75" x14ac:dyDescent="0.3">
      <c r="A9" s="305" t="s">
        <v>200</v>
      </c>
      <c r="B9" s="305"/>
      <c r="C9" s="305"/>
      <c r="D9" s="305"/>
      <c r="E9" s="305"/>
      <c r="F9" s="305"/>
      <c r="G9" s="286"/>
      <c r="H9" s="286"/>
    </row>
    <row r="10" spans="1:8" ht="18.75" x14ac:dyDescent="0.3">
      <c r="A10" s="305" t="s">
        <v>201</v>
      </c>
      <c r="B10" s="305"/>
      <c r="C10" s="305"/>
      <c r="D10" s="305"/>
      <c r="E10" s="305"/>
      <c r="F10" s="305"/>
      <c r="G10" s="286"/>
      <c r="H10" s="286"/>
    </row>
    <row r="11" spans="1:8" x14ac:dyDescent="0.25">
      <c r="A11" s="273"/>
      <c r="B11" s="273"/>
      <c r="C11" s="273"/>
      <c r="D11" s="273"/>
      <c r="E11" s="273"/>
      <c r="F11" s="273"/>
      <c r="G11" s="286"/>
      <c r="H11" s="286"/>
    </row>
    <row r="12" spans="1:8" x14ac:dyDescent="0.25">
      <c r="A12" s="303" t="s">
        <v>202</v>
      </c>
      <c r="B12" s="303"/>
      <c r="C12" s="303"/>
      <c r="D12" s="303"/>
      <c r="E12" s="303"/>
      <c r="F12" s="303"/>
      <c r="G12" s="286"/>
      <c r="H12" s="286"/>
    </row>
    <row r="13" spans="1:8" ht="15.75" thickBot="1" x14ac:dyDescent="0.3">
      <c r="A13" s="303" t="s">
        <v>203</v>
      </c>
      <c r="B13" s="303"/>
      <c r="C13" s="303"/>
      <c r="D13" s="303"/>
      <c r="E13" s="303"/>
      <c r="F13" s="303"/>
      <c r="G13" s="286"/>
      <c r="H13" s="286"/>
    </row>
    <row r="14" spans="1:8" ht="15.75" thickBot="1" x14ac:dyDescent="0.3">
      <c r="A14" s="300" t="s">
        <v>278</v>
      </c>
      <c r="B14" s="301"/>
      <c r="C14" s="301"/>
      <c r="D14" s="301"/>
      <c r="E14" s="301"/>
      <c r="F14" s="302"/>
      <c r="G14" s="286"/>
      <c r="H14" s="286"/>
    </row>
    <row r="15" spans="1:8" ht="40.5" customHeight="1" thickBot="1" x14ac:dyDescent="0.3">
      <c r="A15" s="273"/>
      <c r="B15" s="273"/>
      <c r="C15" s="296" t="s">
        <v>277</v>
      </c>
      <c r="D15" s="297"/>
      <c r="E15" s="298"/>
      <c r="F15" s="289"/>
      <c r="G15" s="286"/>
      <c r="H15" s="286"/>
    </row>
    <row r="16" spans="1:8" ht="15.75" thickBot="1" x14ac:dyDescent="0.3">
      <c r="A16" s="273"/>
      <c r="B16" s="273"/>
      <c r="C16" s="290" t="s">
        <v>276</v>
      </c>
      <c r="D16" s="291"/>
      <c r="E16" s="292">
        <f>(0.4+0.8)/2</f>
        <v>0.60000000000000009</v>
      </c>
      <c r="F16" s="273"/>
      <c r="G16" s="286"/>
      <c r="H16" s="286"/>
    </row>
    <row r="17" spans="1:8" x14ac:dyDescent="0.25">
      <c r="A17" s="273"/>
      <c r="B17" s="299" t="s">
        <v>275</v>
      </c>
      <c r="C17" s="299"/>
      <c r="D17" s="299"/>
      <c r="E17" s="299"/>
      <c r="F17" s="299"/>
      <c r="G17" s="286"/>
      <c r="H17" s="286"/>
    </row>
    <row r="18" spans="1:8" x14ac:dyDescent="0.25">
      <c r="A18" s="273"/>
      <c r="B18" s="273"/>
      <c r="C18" s="273"/>
      <c r="D18" s="273"/>
      <c r="E18" s="273"/>
      <c r="F18" s="273"/>
      <c r="G18" s="286"/>
      <c r="H18" s="286"/>
    </row>
    <row r="19" spans="1:8" x14ac:dyDescent="0.25">
      <c r="A19" s="273"/>
      <c r="B19" s="273"/>
      <c r="C19" s="273"/>
      <c r="D19" s="273"/>
      <c r="E19" s="273"/>
      <c r="F19" s="273"/>
      <c r="G19" s="286"/>
      <c r="H19" s="286"/>
    </row>
    <row r="20" spans="1:8" x14ac:dyDescent="0.25">
      <c r="A20" s="273"/>
      <c r="B20" s="273"/>
      <c r="C20" s="273"/>
      <c r="D20" s="273"/>
      <c r="E20" s="273"/>
      <c r="F20" s="273"/>
      <c r="G20" s="286"/>
      <c r="H20" s="286"/>
    </row>
    <row r="21" spans="1:8" x14ac:dyDescent="0.25">
      <c r="A21" s="273"/>
      <c r="B21" s="273"/>
      <c r="C21" s="273"/>
      <c r="D21" s="273"/>
      <c r="E21" s="273"/>
      <c r="F21" s="273"/>
      <c r="G21" s="286"/>
      <c r="H21" s="286"/>
    </row>
    <row r="22" spans="1:8" x14ac:dyDescent="0.25">
      <c r="A22" s="286"/>
      <c r="B22" s="286"/>
      <c r="C22" s="286"/>
      <c r="D22" s="286"/>
      <c r="E22" s="286"/>
      <c r="F22" s="286"/>
      <c r="G22" s="286"/>
      <c r="H22" s="286"/>
    </row>
    <row r="23" spans="1:8" x14ac:dyDescent="0.25">
      <c r="A23" s="286"/>
      <c r="B23" s="286"/>
      <c r="C23" s="286"/>
      <c r="D23" s="286"/>
      <c r="E23" s="286"/>
      <c r="F23" s="286"/>
      <c r="G23" s="286"/>
      <c r="H23" s="286"/>
    </row>
    <row r="24" spans="1:8" x14ac:dyDescent="0.25">
      <c r="A24" s="286"/>
      <c r="B24" s="286"/>
      <c r="C24" s="286"/>
      <c r="D24" s="286"/>
      <c r="E24" s="286"/>
      <c r="F24" s="286"/>
      <c r="G24" s="286"/>
      <c r="H24" s="286"/>
    </row>
    <row r="25" spans="1:8" x14ac:dyDescent="0.25">
      <c r="A25" s="286"/>
      <c r="B25" s="286"/>
      <c r="C25" s="286"/>
      <c r="D25" s="286"/>
      <c r="E25" s="286"/>
      <c r="F25" s="286"/>
      <c r="G25" s="286"/>
      <c r="H25" s="286"/>
    </row>
  </sheetData>
  <mergeCells count="10">
    <mergeCell ref="C15:E15"/>
    <mergeCell ref="B17:F17"/>
    <mergeCell ref="A14:F14"/>
    <mergeCell ref="A13:F13"/>
    <mergeCell ref="A2:F2"/>
    <mergeCell ref="A4:F4"/>
    <mergeCell ref="A5:F5"/>
    <mergeCell ref="A9:F9"/>
    <mergeCell ref="A10:F10"/>
    <mergeCell ref="A12:F12"/>
  </mergeCells>
  <pageMargins left="1.51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Layout" topLeftCell="A28" zoomScaleNormal="100" workbookViewId="0">
      <selection activeCell="B35" sqref="B35"/>
    </sheetView>
  </sheetViews>
  <sheetFormatPr baseColWidth="10" defaultRowHeight="12.75" x14ac:dyDescent="0.2"/>
  <cols>
    <col min="1" max="1" width="43" style="1" customWidth="1"/>
    <col min="2" max="2" width="16" style="1" bestFit="1" customWidth="1"/>
    <col min="3" max="4" width="11.42578125" style="1"/>
    <col min="5" max="5" width="14.5703125" style="1" customWidth="1"/>
    <col min="6" max="16384" width="11.42578125" style="1"/>
  </cols>
  <sheetData>
    <row r="1" spans="1:9" ht="8.25" customHeight="1" x14ac:dyDescent="0.3">
      <c r="A1" s="330"/>
      <c r="B1" s="330"/>
      <c r="C1" s="330"/>
      <c r="D1" s="330"/>
      <c r="E1" s="330"/>
      <c r="F1" s="54"/>
      <c r="G1" s="15"/>
      <c r="H1" s="15"/>
      <c r="I1" s="15"/>
    </row>
    <row r="2" spans="1:9" ht="50.25" customHeight="1" x14ac:dyDescent="0.2">
      <c r="A2" s="379" t="s">
        <v>214</v>
      </c>
      <c r="B2" s="379"/>
      <c r="C2" s="379"/>
      <c r="D2" s="379"/>
      <c r="E2" s="379"/>
      <c r="F2" s="54"/>
      <c r="G2" s="15"/>
      <c r="H2" s="15"/>
      <c r="I2" s="15"/>
    </row>
    <row r="3" spans="1:9" ht="22.5" customHeight="1" x14ac:dyDescent="0.25">
      <c r="A3" s="316" t="s">
        <v>160</v>
      </c>
      <c r="B3" s="316"/>
      <c r="C3" s="316"/>
      <c r="D3" s="316"/>
      <c r="E3" s="316"/>
      <c r="F3" s="54"/>
      <c r="G3" s="15"/>
      <c r="H3" s="15"/>
      <c r="I3" s="15"/>
    </row>
    <row r="4" spans="1:9" ht="39.75" customHeight="1" x14ac:dyDescent="0.2">
      <c r="A4" s="317" t="s">
        <v>173</v>
      </c>
      <c r="B4" s="317"/>
      <c r="C4" s="317"/>
      <c r="D4" s="317"/>
      <c r="E4" s="317"/>
      <c r="F4" s="54"/>
      <c r="G4" s="15"/>
      <c r="H4" s="15"/>
      <c r="I4" s="15"/>
    </row>
    <row r="5" spans="1:9" ht="9.75" customHeight="1" x14ac:dyDescent="0.2">
      <c r="A5" s="53"/>
      <c r="B5" s="53"/>
      <c r="C5" s="53"/>
      <c r="D5" s="53"/>
      <c r="E5" s="53"/>
      <c r="F5" s="54"/>
      <c r="G5" s="15"/>
      <c r="H5" s="15"/>
      <c r="I5" s="15"/>
    </row>
    <row r="6" spans="1:9" ht="15.75" x14ac:dyDescent="0.25">
      <c r="A6" s="51" t="s">
        <v>87</v>
      </c>
      <c r="B6" s="53"/>
      <c r="C6" s="53"/>
      <c r="D6" s="53"/>
      <c r="E6" s="53"/>
      <c r="F6" s="54"/>
      <c r="G6" s="15"/>
      <c r="H6" s="15"/>
      <c r="I6" s="15"/>
    </row>
    <row r="7" spans="1:9" ht="15" x14ac:dyDescent="0.2">
      <c r="A7" s="53" t="s">
        <v>27</v>
      </c>
      <c r="B7" s="53"/>
      <c r="C7" s="53"/>
      <c r="D7" s="53"/>
      <c r="E7" s="53"/>
      <c r="F7" s="54"/>
      <c r="G7" s="15"/>
      <c r="H7" s="15"/>
      <c r="I7" s="15"/>
    </row>
    <row r="8" spans="1:9" ht="15" x14ac:dyDescent="0.2">
      <c r="A8" s="53"/>
      <c r="B8" s="53"/>
      <c r="C8" s="53"/>
      <c r="D8" s="53"/>
      <c r="E8" s="53"/>
      <c r="F8" s="54"/>
      <c r="G8" s="15"/>
      <c r="H8" s="15"/>
      <c r="I8" s="15"/>
    </row>
    <row r="9" spans="1:9" ht="33" customHeight="1" x14ac:dyDescent="0.2">
      <c r="A9" s="6" t="s">
        <v>56</v>
      </c>
      <c r="B9" s="25">
        <v>0.3</v>
      </c>
      <c r="C9" s="53"/>
      <c r="D9" s="53"/>
      <c r="E9" s="53"/>
      <c r="F9" s="54"/>
      <c r="G9" s="15"/>
      <c r="H9" s="15"/>
      <c r="I9" s="15"/>
    </row>
    <row r="10" spans="1:9" ht="7.5" customHeight="1" x14ac:dyDescent="0.2">
      <c r="A10" s="11"/>
      <c r="B10" s="11"/>
      <c r="C10" s="11"/>
      <c r="D10" s="11"/>
      <c r="E10" s="11"/>
      <c r="F10" s="54"/>
      <c r="G10" s="15"/>
      <c r="H10" s="15"/>
      <c r="I10" s="15"/>
    </row>
    <row r="11" spans="1:9" ht="15" x14ac:dyDescent="0.2">
      <c r="A11" s="81"/>
      <c r="B11" s="5" t="s">
        <v>0</v>
      </c>
      <c r="C11" s="53"/>
      <c r="D11" s="53"/>
      <c r="E11" s="53"/>
      <c r="F11" s="54"/>
      <c r="G11" s="15"/>
      <c r="H11" s="15"/>
      <c r="I11" s="15"/>
    </row>
    <row r="12" spans="1:9" ht="15" x14ac:dyDescent="0.2">
      <c r="A12" s="4" t="s">
        <v>1</v>
      </c>
      <c r="B12" s="26">
        <v>5</v>
      </c>
      <c r="C12" s="53"/>
      <c r="D12" s="53"/>
      <c r="E12" s="53"/>
      <c r="F12" s="54"/>
      <c r="G12" s="15"/>
      <c r="H12" s="15"/>
      <c r="I12" s="15"/>
    </row>
    <row r="13" spans="1:9" ht="30" x14ac:dyDescent="0.2">
      <c r="A13" s="6" t="s">
        <v>2</v>
      </c>
      <c r="B13" s="26">
        <v>2.1</v>
      </c>
      <c r="C13" s="53"/>
      <c r="D13" s="53"/>
      <c r="E13" s="53"/>
      <c r="F13" s="54"/>
      <c r="G13" s="15"/>
      <c r="H13" s="15"/>
      <c r="I13" s="15"/>
    </row>
    <row r="14" spans="1:9" ht="15" x14ac:dyDescent="0.2">
      <c r="A14" s="4" t="s">
        <v>3</v>
      </c>
      <c r="B14" s="26">
        <v>1.5</v>
      </c>
      <c r="C14" s="53"/>
      <c r="D14" s="53"/>
      <c r="E14" s="53"/>
      <c r="F14" s="54"/>
      <c r="G14" s="15"/>
      <c r="H14" s="15"/>
      <c r="I14" s="15"/>
    </row>
    <row r="15" spans="1:9" ht="15" x14ac:dyDescent="0.2">
      <c r="A15" s="4" t="s">
        <v>4</v>
      </c>
      <c r="B15" s="26">
        <v>0.8</v>
      </c>
      <c r="C15" s="53"/>
      <c r="D15" s="53"/>
      <c r="E15" s="53"/>
      <c r="F15" s="54"/>
      <c r="G15" s="15"/>
      <c r="H15" s="15"/>
      <c r="I15" s="15"/>
    </row>
    <row r="16" spans="1:9" ht="8.25" customHeight="1" x14ac:dyDescent="0.2">
      <c r="A16" s="138"/>
      <c r="B16" s="10"/>
      <c r="C16" s="11"/>
      <c r="D16" s="11"/>
      <c r="E16" s="11"/>
      <c r="F16" s="54"/>
      <c r="G16" s="15"/>
      <c r="H16" s="15"/>
      <c r="I16" s="15"/>
    </row>
    <row r="17" spans="1:9" ht="15" x14ac:dyDescent="0.2">
      <c r="A17" s="4" t="s">
        <v>20</v>
      </c>
      <c r="B17" s="20">
        <v>38.5</v>
      </c>
      <c r="C17" s="53"/>
      <c r="D17" s="53"/>
      <c r="E17" s="53"/>
      <c r="F17" s="54"/>
      <c r="G17" s="15"/>
      <c r="H17" s="15"/>
      <c r="I17" s="15"/>
    </row>
    <row r="18" spans="1:9" ht="15" x14ac:dyDescent="0.2">
      <c r="A18" s="4" t="s">
        <v>5</v>
      </c>
      <c r="B18" s="23">
        <v>0.8</v>
      </c>
      <c r="C18" s="53"/>
      <c r="D18" s="53"/>
      <c r="E18" s="53"/>
      <c r="F18" s="54"/>
      <c r="G18" s="15"/>
      <c r="H18" s="15"/>
      <c r="I18" s="15"/>
    </row>
    <row r="19" spans="1:9" ht="15" x14ac:dyDescent="0.2">
      <c r="A19" s="4" t="s">
        <v>28</v>
      </c>
      <c r="B19" s="22">
        <v>12</v>
      </c>
      <c r="C19" s="53"/>
      <c r="D19" s="53"/>
      <c r="E19" s="53"/>
      <c r="F19" s="54"/>
      <c r="G19" s="15"/>
      <c r="H19" s="15"/>
      <c r="I19" s="15"/>
    </row>
    <row r="20" spans="1:9" ht="8.25" customHeight="1" x14ac:dyDescent="0.2">
      <c r="A20" s="11"/>
      <c r="B20" s="11"/>
      <c r="C20" s="11"/>
      <c r="D20" s="11"/>
      <c r="E20" s="11"/>
      <c r="F20" s="54"/>
      <c r="G20" s="15"/>
      <c r="H20" s="15"/>
      <c r="I20" s="15"/>
    </row>
    <row r="21" spans="1:9" ht="15.75" x14ac:dyDescent="0.25">
      <c r="A21" s="51" t="s">
        <v>84</v>
      </c>
      <c r="B21" s="53"/>
      <c r="C21" s="53"/>
      <c r="D21" s="53"/>
      <c r="E21" s="53"/>
      <c r="F21" s="54"/>
      <c r="G21" s="15"/>
      <c r="H21" s="15"/>
      <c r="I21" s="15"/>
    </row>
    <row r="22" spans="1:9" ht="16.5" thickBot="1" x14ac:dyDescent="0.3">
      <c r="A22" s="51"/>
      <c r="B22" s="53"/>
      <c r="C22" s="53"/>
      <c r="D22" s="53"/>
      <c r="E22" s="53"/>
      <c r="F22" s="54"/>
      <c r="G22" s="15"/>
      <c r="H22" s="15"/>
      <c r="I22" s="15"/>
    </row>
    <row r="23" spans="1:9" ht="16.5" thickBot="1" x14ac:dyDescent="0.3">
      <c r="A23" s="13" t="s">
        <v>61</v>
      </c>
      <c r="B23" s="28">
        <v>77000</v>
      </c>
      <c r="C23" s="53"/>
      <c r="D23" s="53"/>
      <c r="E23" s="53"/>
      <c r="F23" s="54"/>
      <c r="G23" s="15"/>
      <c r="H23" s="15"/>
      <c r="I23" s="15"/>
    </row>
    <row r="24" spans="1:9" ht="15" x14ac:dyDescent="0.2">
      <c r="A24" s="12" t="s">
        <v>21</v>
      </c>
      <c r="B24" s="19">
        <v>10</v>
      </c>
      <c r="C24" s="53"/>
      <c r="D24" s="53"/>
      <c r="E24" s="53"/>
      <c r="F24" s="54"/>
      <c r="G24" s="15"/>
      <c r="H24" s="15"/>
      <c r="I24" s="15"/>
    </row>
    <row r="25" spans="1:9" ht="15" x14ac:dyDescent="0.2">
      <c r="A25" s="8" t="s">
        <v>25</v>
      </c>
      <c r="B25" s="20">
        <v>750</v>
      </c>
      <c r="C25" s="53"/>
      <c r="D25" s="53"/>
      <c r="E25" s="53"/>
      <c r="F25" s="54"/>
      <c r="G25" s="15"/>
      <c r="H25" s="15"/>
      <c r="I25" s="15"/>
    </row>
    <row r="26" spans="1:9" ht="30" x14ac:dyDescent="0.2">
      <c r="A26" s="7" t="s">
        <v>57</v>
      </c>
      <c r="B26" s="21">
        <v>0.02</v>
      </c>
      <c r="C26" s="53"/>
      <c r="D26" s="53"/>
      <c r="E26" s="53"/>
      <c r="F26" s="54"/>
      <c r="G26" s="15"/>
      <c r="H26" s="15"/>
      <c r="I26" s="15"/>
    </row>
    <row r="27" spans="1:9" ht="15" x14ac:dyDescent="0.2">
      <c r="A27" s="4" t="s">
        <v>22</v>
      </c>
      <c r="B27" s="22">
        <v>6.16</v>
      </c>
      <c r="C27" s="53"/>
      <c r="D27" s="53"/>
      <c r="E27" s="53"/>
      <c r="F27" s="54"/>
      <c r="G27" s="15"/>
      <c r="H27" s="15"/>
      <c r="I27" s="15"/>
    </row>
    <row r="28" spans="1:9" ht="15" x14ac:dyDescent="0.2">
      <c r="A28" s="4" t="s">
        <v>23</v>
      </c>
      <c r="B28" s="22">
        <v>10.77</v>
      </c>
      <c r="C28" s="53"/>
      <c r="D28" s="53"/>
      <c r="E28" s="53"/>
      <c r="F28" s="54"/>
      <c r="G28" s="15"/>
      <c r="H28" s="15"/>
      <c r="I28" s="15"/>
    </row>
    <row r="29" spans="1:9" ht="15.75" thickBot="1" x14ac:dyDescent="0.25">
      <c r="A29" s="139"/>
      <c r="B29" s="140"/>
      <c r="C29" s="53"/>
      <c r="D29" s="53"/>
      <c r="E29" s="53"/>
      <c r="F29" s="54"/>
      <c r="G29" s="15"/>
      <c r="H29" s="15"/>
      <c r="I29" s="15"/>
    </row>
    <row r="30" spans="1:9" ht="16.5" thickBot="1" x14ac:dyDescent="0.3">
      <c r="A30" s="13" t="s">
        <v>93</v>
      </c>
      <c r="B30" s="28">
        <v>42000</v>
      </c>
      <c r="C30" s="53"/>
      <c r="D30" s="53"/>
      <c r="E30" s="53"/>
      <c r="F30" s="54"/>
      <c r="G30" s="15"/>
      <c r="H30" s="15"/>
      <c r="I30" s="15"/>
    </row>
    <row r="31" spans="1:9" ht="15" x14ac:dyDescent="0.2">
      <c r="A31" s="12" t="s">
        <v>21</v>
      </c>
      <c r="B31" s="19">
        <v>6</v>
      </c>
      <c r="C31" s="53"/>
      <c r="D31" s="53"/>
      <c r="E31" s="53"/>
      <c r="F31" s="54"/>
      <c r="G31" s="15"/>
      <c r="H31" s="15"/>
      <c r="I31" s="15"/>
    </row>
    <row r="32" spans="1:9" ht="15" x14ac:dyDescent="0.2">
      <c r="A32" s="4" t="s">
        <v>25</v>
      </c>
      <c r="B32" s="20">
        <v>200</v>
      </c>
      <c r="C32" s="53"/>
      <c r="D32" s="53"/>
      <c r="E32" s="53"/>
      <c r="F32" s="54"/>
      <c r="G32" s="15"/>
      <c r="H32" s="15"/>
      <c r="I32" s="15"/>
    </row>
    <row r="33" spans="1:9" ht="30" x14ac:dyDescent="0.2">
      <c r="A33" s="7" t="s">
        <v>57</v>
      </c>
      <c r="B33" s="21">
        <v>0.02</v>
      </c>
      <c r="C33" s="53"/>
      <c r="D33" s="53"/>
      <c r="E33" s="53"/>
      <c r="F33" s="54"/>
      <c r="G33" s="15"/>
      <c r="H33" s="15"/>
      <c r="I33" s="15"/>
    </row>
    <row r="34" spans="1:9" ht="15" x14ac:dyDescent="0.2">
      <c r="A34" s="4" t="s">
        <v>22</v>
      </c>
      <c r="B34" s="22">
        <v>12.6</v>
      </c>
      <c r="C34" s="53"/>
      <c r="D34" s="53"/>
      <c r="E34" s="53"/>
      <c r="F34" s="54"/>
      <c r="G34" s="15"/>
      <c r="H34" s="15"/>
      <c r="I34" s="15"/>
    </row>
    <row r="35" spans="1:9" ht="15.75" thickBot="1" x14ac:dyDescent="0.25">
      <c r="A35" s="8" t="s">
        <v>24</v>
      </c>
      <c r="B35" s="24">
        <v>0.6</v>
      </c>
      <c r="C35" s="53" t="s">
        <v>274</v>
      </c>
      <c r="D35" s="53"/>
      <c r="E35" s="53"/>
      <c r="F35" s="54"/>
      <c r="G35" s="15"/>
      <c r="H35" s="15"/>
      <c r="I35" s="15"/>
    </row>
    <row r="36" spans="1:9" ht="21.75" customHeight="1" thickBot="1" x14ac:dyDescent="0.3">
      <c r="A36" s="325" t="s">
        <v>127</v>
      </c>
      <c r="B36" s="326"/>
      <c r="C36" s="53"/>
      <c r="D36" s="53"/>
      <c r="E36" s="53"/>
      <c r="F36" s="54"/>
      <c r="G36" s="15"/>
      <c r="H36" s="15"/>
      <c r="I36" s="15"/>
    </row>
    <row r="37" spans="1:9" ht="15" x14ac:dyDescent="0.2">
      <c r="A37" s="12" t="s">
        <v>121</v>
      </c>
      <c r="B37" s="27">
        <v>0.5</v>
      </c>
      <c r="C37" s="53"/>
      <c r="D37" s="53"/>
      <c r="E37" s="53"/>
      <c r="F37" s="54"/>
      <c r="G37" s="15"/>
      <c r="H37" s="15"/>
      <c r="I37" s="15"/>
    </row>
    <row r="38" spans="1:9" ht="15" x14ac:dyDescent="0.2">
      <c r="A38" s="12" t="s">
        <v>122</v>
      </c>
      <c r="B38" s="29">
        <v>0.5</v>
      </c>
      <c r="C38" s="53"/>
      <c r="D38" s="53"/>
      <c r="E38" s="53"/>
      <c r="F38" s="54"/>
      <c r="G38" s="15"/>
      <c r="H38" s="15"/>
      <c r="I38" s="15"/>
    </row>
    <row r="39" spans="1:9" ht="15" x14ac:dyDescent="0.2">
      <c r="A39" s="12" t="s">
        <v>123</v>
      </c>
      <c r="B39" s="29">
        <v>0.03</v>
      </c>
      <c r="C39" s="53"/>
      <c r="D39" s="53"/>
      <c r="E39" s="53"/>
      <c r="F39" s="54"/>
      <c r="G39" s="15"/>
      <c r="H39" s="15"/>
      <c r="I39" s="15"/>
    </row>
    <row r="40" spans="1:9" ht="15" x14ac:dyDescent="0.2">
      <c r="A40" s="12" t="s">
        <v>124</v>
      </c>
      <c r="B40" s="29">
        <v>0.04</v>
      </c>
      <c r="C40" s="53"/>
      <c r="D40" s="53"/>
      <c r="E40" s="53"/>
      <c r="F40" s="54"/>
      <c r="G40" s="15"/>
      <c r="H40" s="15"/>
      <c r="I40" s="15"/>
    </row>
    <row r="41" spans="1:9" ht="15" x14ac:dyDescent="0.2">
      <c r="A41" s="12" t="s">
        <v>125</v>
      </c>
      <c r="B41" s="69">
        <f>(B37*B39+B40*B38)/(B38+B37)</f>
        <v>3.5000000000000003E-2</v>
      </c>
      <c r="C41" s="53"/>
      <c r="D41" s="53"/>
      <c r="E41" s="53"/>
      <c r="F41" s="54"/>
      <c r="G41" s="15"/>
      <c r="H41" s="15"/>
      <c r="I41" s="15"/>
    </row>
    <row r="42" spans="1:9" ht="15" x14ac:dyDescent="0.2">
      <c r="A42" s="12" t="s">
        <v>128</v>
      </c>
      <c r="B42" s="68">
        <f>B41/2</f>
        <v>1.7500000000000002E-2</v>
      </c>
      <c r="C42" s="53"/>
      <c r="D42" s="53"/>
      <c r="E42" s="53"/>
      <c r="F42" s="54"/>
      <c r="G42" s="15"/>
      <c r="H42" s="15"/>
      <c r="I42" s="15"/>
    </row>
    <row r="43" spans="1:9" ht="16.5" customHeight="1" thickBot="1" x14ac:dyDescent="0.25">
      <c r="A43" s="380"/>
      <c r="B43" s="381"/>
      <c r="C43" s="53"/>
      <c r="D43" s="53"/>
      <c r="E43" s="53"/>
      <c r="F43" s="54"/>
      <c r="G43" s="15"/>
      <c r="H43" s="15"/>
      <c r="I43" s="15"/>
    </row>
    <row r="44" spans="1:9" ht="15" x14ac:dyDescent="0.2">
      <c r="A44" s="12" t="s">
        <v>26</v>
      </c>
      <c r="B44" s="27">
        <v>0.1</v>
      </c>
      <c r="C44" s="53"/>
      <c r="D44" s="53"/>
      <c r="E44" s="53"/>
      <c r="F44" s="54"/>
      <c r="G44" s="15"/>
      <c r="H44" s="15"/>
      <c r="I44" s="15"/>
    </row>
    <row r="45" spans="1:9" ht="15" x14ac:dyDescent="0.2">
      <c r="A45" s="4" t="s">
        <v>29</v>
      </c>
      <c r="B45" s="29">
        <v>0.1</v>
      </c>
      <c r="C45" s="53"/>
      <c r="D45" s="53"/>
      <c r="E45" s="53"/>
      <c r="F45" s="54"/>
      <c r="G45" s="15"/>
      <c r="H45" s="15"/>
      <c r="I45" s="15"/>
    </row>
    <row r="46" spans="1:9" ht="39" customHeight="1" x14ac:dyDescent="0.2">
      <c r="A46" s="45" t="s">
        <v>63</v>
      </c>
      <c r="B46" s="46">
        <v>0.02</v>
      </c>
      <c r="C46" s="327" t="s">
        <v>102</v>
      </c>
      <c r="D46" s="328"/>
      <c r="E46" s="329"/>
      <c r="F46" s="54"/>
      <c r="G46" s="15"/>
      <c r="H46" s="15"/>
      <c r="I46" s="15"/>
    </row>
    <row r="47" spans="1:9" ht="35.25" customHeight="1" thickBot="1" x14ac:dyDescent="0.25">
      <c r="A47" s="49" t="s">
        <v>174</v>
      </c>
      <c r="B47" s="50">
        <v>0.05</v>
      </c>
      <c r="C47" s="319" t="s">
        <v>97</v>
      </c>
      <c r="D47" s="320"/>
      <c r="E47" s="321"/>
      <c r="F47" s="54"/>
      <c r="G47" s="15"/>
      <c r="H47" s="15"/>
      <c r="I47" s="15"/>
    </row>
    <row r="48" spans="1:9" ht="9" customHeight="1" x14ac:dyDescent="0.2">
      <c r="A48" s="11"/>
      <c r="B48" s="11"/>
      <c r="C48" s="11"/>
      <c r="D48" s="11"/>
      <c r="E48" s="11"/>
      <c r="F48" s="54"/>
      <c r="G48" s="15"/>
      <c r="H48" s="15"/>
      <c r="I48" s="15"/>
    </row>
    <row r="49" spans="1:11" ht="15" x14ac:dyDescent="0.2">
      <c r="A49" s="239" t="s">
        <v>195</v>
      </c>
      <c r="B49" s="53"/>
      <c r="C49" s="53"/>
      <c r="D49" s="53"/>
      <c r="E49" s="53"/>
      <c r="F49" s="52"/>
      <c r="G49" s="16"/>
      <c r="H49" s="16"/>
      <c r="I49" s="16"/>
      <c r="J49" s="2"/>
      <c r="K49" s="2"/>
    </row>
    <row r="50" spans="1:11" ht="15" x14ac:dyDescent="0.2">
      <c r="A50" s="53" t="s">
        <v>59</v>
      </c>
      <c r="B50" s="53"/>
      <c r="C50" s="53"/>
      <c r="D50" s="53"/>
      <c r="E50" s="53"/>
      <c r="F50" s="52"/>
      <c r="G50" s="16"/>
      <c r="H50" s="16"/>
      <c r="I50" s="16"/>
      <c r="J50" s="2"/>
      <c r="K50" s="2"/>
    </row>
    <row r="51" spans="1:11" ht="15" x14ac:dyDescent="0.2">
      <c r="A51" s="53" t="s">
        <v>60</v>
      </c>
      <c r="B51" s="53"/>
      <c r="C51" s="53"/>
      <c r="D51" s="53"/>
      <c r="E51" s="53"/>
      <c r="F51" s="52"/>
      <c r="G51" s="16"/>
      <c r="H51" s="16"/>
      <c r="I51" s="16"/>
      <c r="J51" s="2"/>
      <c r="K51" s="2"/>
    </row>
    <row r="52" spans="1:11" ht="15" x14ac:dyDescent="0.2">
      <c r="A52" s="53" t="s">
        <v>62</v>
      </c>
      <c r="B52" s="53"/>
      <c r="C52" s="53"/>
      <c r="D52" s="53"/>
      <c r="E52" s="53"/>
      <c r="F52" s="52"/>
      <c r="G52" s="16"/>
      <c r="H52" s="16"/>
      <c r="I52" s="16"/>
      <c r="J52" s="2"/>
      <c r="K52" s="2"/>
    </row>
    <row r="53" spans="1:11" ht="15" x14ac:dyDescent="0.2">
      <c r="A53" s="53" t="s">
        <v>191</v>
      </c>
      <c r="B53" s="53"/>
      <c r="C53" s="53"/>
      <c r="D53" s="53"/>
      <c r="E53" s="53"/>
      <c r="F53" s="52"/>
      <c r="G53" s="16"/>
      <c r="H53" s="16"/>
      <c r="I53" s="16"/>
      <c r="J53" s="2"/>
      <c r="K53" s="2"/>
    </row>
    <row r="54" spans="1:11" ht="32.25" customHeight="1" x14ac:dyDescent="0.2">
      <c r="A54" s="378" t="s">
        <v>192</v>
      </c>
      <c r="B54" s="378"/>
      <c r="C54" s="378"/>
      <c r="D54" s="378"/>
      <c r="E54" s="378"/>
      <c r="F54" s="242"/>
      <c r="G54" s="16"/>
      <c r="H54" s="16"/>
      <c r="I54" s="16"/>
      <c r="J54" s="2"/>
      <c r="K54" s="2"/>
    </row>
    <row r="55" spans="1:11" ht="15" x14ac:dyDescent="0.2">
      <c r="A55" s="53"/>
      <c r="B55" s="53"/>
      <c r="C55" s="53"/>
      <c r="D55" s="53"/>
      <c r="E55" s="53"/>
      <c r="F55" s="52"/>
      <c r="G55" s="16"/>
      <c r="H55" s="16"/>
      <c r="I55" s="16"/>
      <c r="J55" s="2"/>
      <c r="K55" s="2"/>
    </row>
    <row r="56" spans="1:11" ht="15" x14ac:dyDescent="0.2">
      <c r="A56" s="53"/>
      <c r="B56" s="53"/>
      <c r="C56" s="53"/>
      <c r="D56" s="53"/>
      <c r="E56" s="53"/>
      <c r="F56" s="52"/>
      <c r="G56" s="16"/>
      <c r="H56" s="16"/>
      <c r="I56" s="16"/>
      <c r="J56" s="2"/>
      <c r="K56" s="2"/>
    </row>
    <row r="57" spans="1:11" ht="18" x14ac:dyDescent="0.25">
      <c r="A57" s="56"/>
      <c r="B57" s="52"/>
      <c r="C57" s="52"/>
      <c r="D57" s="52"/>
      <c r="E57" s="52"/>
      <c r="F57" s="52"/>
      <c r="G57" s="16"/>
      <c r="H57" s="16"/>
      <c r="I57" s="16"/>
      <c r="J57" s="2"/>
      <c r="K57" s="2"/>
    </row>
    <row r="58" spans="1:11" x14ac:dyDescent="0.2">
      <c r="A58" s="54"/>
      <c r="B58" s="54"/>
      <c r="C58" s="54"/>
      <c r="D58" s="54"/>
      <c r="E58" s="54"/>
      <c r="F58" s="54"/>
      <c r="G58" s="15"/>
      <c r="H58" s="15"/>
      <c r="I58" s="15"/>
    </row>
    <row r="59" spans="1:11" x14ac:dyDescent="0.2">
      <c r="A59" s="54"/>
      <c r="B59" s="54"/>
      <c r="C59" s="54"/>
      <c r="D59" s="54"/>
      <c r="E59" s="54"/>
      <c r="F59" s="54"/>
      <c r="G59" s="15"/>
      <c r="H59" s="15"/>
      <c r="I59" s="15"/>
    </row>
    <row r="60" spans="1:11" x14ac:dyDescent="0.2">
      <c r="A60" s="15"/>
      <c r="B60" s="15"/>
      <c r="C60" s="15"/>
      <c r="D60" s="15"/>
      <c r="E60" s="15"/>
      <c r="F60" s="15"/>
      <c r="G60" s="15"/>
      <c r="H60" s="15"/>
      <c r="I60" s="15"/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11" x14ac:dyDescent="0.2">
      <c r="A62" s="15"/>
      <c r="B62" s="15"/>
      <c r="C62" s="15"/>
      <c r="D62" s="15"/>
      <c r="E62" s="15"/>
      <c r="F62" s="15"/>
      <c r="G62" s="15"/>
      <c r="H62" s="15"/>
      <c r="I62" s="15"/>
    </row>
    <row r="63" spans="1:11" x14ac:dyDescent="0.2">
      <c r="A63" s="15"/>
      <c r="B63" s="15"/>
      <c r="C63" s="15"/>
      <c r="D63" s="15"/>
      <c r="E63" s="15"/>
      <c r="F63" s="15"/>
      <c r="G63" s="15"/>
      <c r="H63" s="15"/>
      <c r="I63" s="15"/>
    </row>
  </sheetData>
  <mergeCells count="9">
    <mergeCell ref="A54:E54"/>
    <mergeCell ref="A1:E1"/>
    <mergeCell ref="C47:E47"/>
    <mergeCell ref="C46:E46"/>
    <mergeCell ref="A2:E2"/>
    <mergeCell ref="A36:B36"/>
    <mergeCell ref="A4:E4"/>
    <mergeCell ref="A43:B43"/>
    <mergeCell ref="A3:E3"/>
  </mergeCells>
  <pageMargins left="0.23622047244094491" right="0.78740157480314965" top="0.55118110236220474" bottom="0.55118110236220474" header="0.31496062992125984" footer="0.31496062992125984"/>
  <pageSetup paperSize="9" scale="64" orientation="portrait" r:id="rId1"/>
  <headerFooter alignWithMargins="0">
    <oddFooter>&amp;R8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44" zoomScaleNormal="100" workbookViewId="0">
      <selection activeCell="C67" sqref="C67"/>
    </sheetView>
  </sheetViews>
  <sheetFormatPr baseColWidth="10" defaultRowHeight="12.75" x14ac:dyDescent="0.2"/>
  <cols>
    <col min="1" max="1" width="37" style="1" customWidth="1"/>
    <col min="2" max="2" width="16.7109375" style="1" customWidth="1"/>
    <col min="3" max="3" width="24" style="1" customWidth="1"/>
    <col min="4" max="4" width="25" style="1" customWidth="1"/>
    <col min="5" max="5" width="18.7109375" style="1" customWidth="1"/>
    <col min="6" max="6" width="17.7109375" style="1" customWidth="1"/>
    <col min="7" max="7" width="11.42578125" style="1"/>
    <col min="8" max="8" width="14.7109375" style="1" bestFit="1" customWidth="1"/>
    <col min="9" max="16384" width="11.42578125" style="1"/>
  </cols>
  <sheetData>
    <row r="1" spans="1:11" ht="34.5" customHeight="1" thickBot="1" x14ac:dyDescent="0.25">
      <c r="A1" s="402" t="s">
        <v>185</v>
      </c>
      <c r="B1" s="403"/>
      <c r="C1" s="403"/>
      <c r="D1" s="403"/>
      <c r="E1" s="403"/>
      <c r="F1" s="403"/>
      <c r="G1" s="403"/>
      <c r="H1" s="404"/>
      <c r="I1" s="177"/>
      <c r="J1" s="177"/>
      <c r="K1" s="177"/>
    </row>
    <row r="2" spans="1:11" ht="18.75" thickBot="1" x14ac:dyDescent="0.3">
      <c r="A2" s="384" t="s">
        <v>37</v>
      </c>
      <c r="B2" s="385"/>
      <c r="C2" s="385"/>
      <c r="D2" s="385"/>
      <c r="E2" s="385"/>
      <c r="F2" s="385"/>
      <c r="G2" s="385"/>
      <c r="H2" s="386"/>
      <c r="I2" s="177"/>
      <c r="J2" s="177"/>
      <c r="K2" s="177"/>
    </row>
    <row r="3" spans="1:11" ht="18.75" thickBot="1" x14ac:dyDescent="0.3">
      <c r="A3" s="56"/>
      <c r="B3" s="54"/>
      <c r="C3" s="54"/>
      <c r="D3" s="54"/>
      <c r="E3" s="397" t="s">
        <v>140</v>
      </c>
      <c r="F3" s="398"/>
      <c r="G3" s="398"/>
      <c r="H3" s="399"/>
      <c r="I3" s="177"/>
      <c r="J3" s="177"/>
      <c r="K3" s="177"/>
    </row>
    <row r="4" spans="1:11" ht="35.25" customHeight="1" thickBot="1" x14ac:dyDescent="0.3">
      <c r="A4" s="400" t="s">
        <v>141</v>
      </c>
      <c r="B4" s="401"/>
      <c r="C4" s="54"/>
      <c r="D4" s="54"/>
      <c r="E4" s="413" t="s">
        <v>139</v>
      </c>
      <c r="F4" s="413"/>
      <c r="G4" s="413"/>
      <c r="H4" s="169">
        <f>B10*'Szenario 3 Angaben'!B17</f>
        <v>1640.1000000000001</v>
      </c>
      <c r="I4" s="177"/>
      <c r="J4" s="177"/>
      <c r="K4" s="177"/>
    </row>
    <row r="5" spans="1:11" ht="15" x14ac:dyDescent="0.2">
      <c r="A5" s="150" t="s">
        <v>7</v>
      </c>
      <c r="B5" s="150">
        <v>52</v>
      </c>
      <c r="C5" s="54"/>
      <c r="D5" s="54"/>
      <c r="E5" s="314" t="s">
        <v>30</v>
      </c>
      <c r="F5" s="314"/>
      <c r="G5" s="314"/>
      <c r="H5" s="171">
        <f>'Szenario 3 Angaben'!B19*4.33*'Szenario 3 Angaben'!B17</f>
        <v>2000.46</v>
      </c>
      <c r="I5" s="177"/>
      <c r="J5" s="177"/>
      <c r="K5" s="177"/>
    </row>
    <row r="6" spans="1:11" ht="15" x14ac:dyDescent="0.2">
      <c r="A6" s="151" t="s">
        <v>8</v>
      </c>
      <c r="B6" s="151">
        <f>'Szenario 3 Angaben'!B12</f>
        <v>5</v>
      </c>
      <c r="C6" s="54"/>
      <c r="D6" s="54"/>
      <c r="E6" s="314" t="s">
        <v>31</v>
      </c>
      <c r="F6" s="314"/>
      <c r="G6" s="314"/>
      <c r="H6" s="171">
        <f>H5*14</f>
        <v>28006.440000000002</v>
      </c>
      <c r="I6" s="177"/>
      <c r="J6" s="177"/>
      <c r="K6" s="177"/>
    </row>
    <row r="7" spans="1:11" ht="15" x14ac:dyDescent="0.2">
      <c r="A7" s="151" t="s">
        <v>9</v>
      </c>
      <c r="B7" s="151">
        <f>'Szenario 3 Angaben'!B13</f>
        <v>2.1</v>
      </c>
      <c r="C7" s="54"/>
      <c r="D7" s="54"/>
      <c r="E7" s="314" t="s">
        <v>32</v>
      </c>
      <c r="F7" s="314"/>
      <c r="G7" s="314"/>
      <c r="H7" s="171">
        <f>'Szenario 3 Angaben'!B9*'Szenario 3 Lösung'!H6</f>
        <v>8401.9320000000007</v>
      </c>
      <c r="I7" s="177"/>
      <c r="J7" s="177"/>
      <c r="K7" s="177"/>
    </row>
    <row r="8" spans="1:11" ht="15" x14ac:dyDescent="0.2">
      <c r="A8" s="151" t="s">
        <v>10</v>
      </c>
      <c r="B8" s="151">
        <f>'Szenario 3 Angaben'!B14</f>
        <v>1.5</v>
      </c>
      <c r="C8" s="54"/>
      <c r="D8" s="54"/>
      <c r="E8" s="314" t="s">
        <v>6</v>
      </c>
      <c r="F8" s="314"/>
      <c r="G8" s="314"/>
      <c r="H8" s="172">
        <f>SUM(H6:H7)</f>
        <v>36408.372000000003</v>
      </c>
      <c r="I8" s="177"/>
      <c r="J8" s="177"/>
      <c r="K8" s="177"/>
    </row>
    <row r="9" spans="1:11" ht="15.75" thickBot="1" x14ac:dyDescent="0.25">
      <c r="A9" s="152" t="s">
        <v>11</v>
      </c>
      <c r="B9" s="152">
        <f>'Szenario 3 Angaben'!B15</f>
        <v>0.8</v>
      </c>
      <c r="C9" s="54"/>
      <c r="D9" s="54"/>
      <c r="E9" s="314" t="s">
        <v>34</v>
      </c>
      <c r="F9" s="314"/>
      <c r="G9" s="314"/>
      <c r="H9" s="173">
        <f>'Szenario 3 Lösung'!B10*'Szenario 3 Angaben'!B17</f>
        <v>1640.1000000000001</v>
      </c>
      <c r="I9" s="177"/>
      <c r="J9" s="177"/>
      <c r="K9" s="177"/>
    </row>
    <row r="10" spans="1:11" ht="16.5" thickBot="1" x14ac:dyDescent="0.3">
      <c r="A10" s="153" t="s">
        <v>12</v>
      </c>
      <c r="B10" s="153">
        <f>B5-B6-B7-B8-B9</f>
        <v>42.6</v>
      </c>
      <c r="C10" s="54"/>
      <c r="D10" s="54"/>
      <c r="E10" s="408" t="s">
        <v>33</v>
      </c>
      <c r="F10" s="408"/>
      <c r="G10" s="408"/>
      <c r="H10" s="174">
        <f>B22*'Szenario 3 Angaben'!B17</f>
        <v>1312.0800000000002</v>
      </c>
      <c r="I10" s="177"/>
      <c r="J10" s="177"/>
      <c r="K10" s="177"/>
    </row>
    <row r="11" spans="1:11" ht="17.25" thickTop="1" thickBot="1" x14ac:dyDescent="0.3">
      <c r="A11" s="154"/>
      <c r="B11" s="154"/>
      <c r="C11" s="54"/>
      <c r="D11" s="54"/>
      <c r="E11" s="394"/>
      <c r="F11" s="395"/>
      <c r="G11" s="395"/>
      <c r="H11" s="396"/>
      <c r="I11" s="177"/>
      <c r="J11" s="177"/>
      <c r="K11" s="177"/>
    </row>
    <row r="12" spans="1:11" ht="16.5" thickBot="1" x14ac:dyDescent="0.3">
      <c r="A12" s="155" t="s">
        <v>136</v>
      </c>
      <c r="B12" s="156"/>
      <c r="C12" s="54"/>
      <c r="D12" s="54"/>
      <c r="E12" s="409" t="s">
        <v>35</v>
      </c>
      <c r="F12" s="410"/>
      <c r="G12" s="410"/>
      <c r="H12" s="175">
        <f>H8/H9</f>
        <v>22.198873239436619</v>
      </c>
      <c r="I12" s="177"/>
      <c r="J12" s="177"/>
      <c r="K12" s="177"/>
    </row>
    <row r="13" spans="1:11" ht="15.75" thickBot="1" x14ac:dyDescent="0.25">
      <c r="A13" s="150" t="s">
        <v>135</v>
      </c>
      <c r="B13" s="150">
        <v>52</v>
      </c>
      <c r="C13" s="54"/>
      <c r="D13" s="54"/>
      <c r="E13" s="411" t="s">
        <v>36</v>
      </c>
      <c r="F13" s="412"/>
      <c r="G13" s="412"/>
      <c r="H13" s="176">
        <f>H8/H10</f>
        <v>27.748591549295774</v>
      </c>
      <c r="I13" s="177"/>
      <c r="J13" s="177"/>
      <c r="K13" s="177"/>
    </row>
    <row r="14" spans="1:11" ht="15" x14ac:dyDescent="0.2">
      <c r="A14" s="151" t="s">
        <v>133</v>
      </c>
      <c r="B14" s="151">
        <v>4.33</v>
      </c>
      <c r="C14" s="54"/>
      <c r="D14" s="54"/>
      <c r="E14" s="54"/>
      <c r="F14" s="54"/>
      <c r="G14" s="54"/>
      <c r="H14" s="54"/>
      <c r="I14" s="177"/>
      <c r="J14" s="177"/>
      <c r="K14" s="177"/>
    </row>
    <row r="15" spans="1:11" ht="15.75" thickBot="1" x14ac:dyDescent="0.25">
      <c r="A15" s="152" t="s">
        <v>134</v>
      </c>
      <c r="B15" s="152">
        <v>4.33</v>
      </c>
      <c r="C15" s="157"/>
      <c r="D15" s="54"/>
      <c r="E15" s="54"/>
      <c r="F15" s="54"/>
      <c r="G15" s="54"/>
      <c r="H15" s="54"/>
      <c r="I15" s="177"/>
      <c r="J15" s="177"/>
      <c r="K15" s="177"/>
    </row>
    <row r="16" spans="1:11" ht="30" customHeight="1" x14ac:dyDescent="0.2">
      <c r="A16" s="388" t="s">
        <v>132</v>
      </c>
      <c r="B16" s="389"/>
      <c r="C16" s="158">
        <f>SUM(B13:B15)</f>
        <v>60.66</v>
      </c>
      <c r="D16" s="54"/>
      <c r="E16" s="54"/>
      <c r="F16" s="54"/>
      <c r="G16" s="54"/>
      <c r="H16" s="54"/>
      <c r="I16" s="177"/>
      <c r="J16" s="177"/>
      <c r="K16" s="177"/>
    </row>
    <row r="17" spans="1:11" ht="15.75" thickBot="1" x14ac:dyDescent="0.25">
      <c r="A17" s="152" t="s">
        <v>13</v>
      </c>
      <c r="B17" s="159">
        <f>'Szenario 3 Angaben'!B9</f>
        <v>0.3</v>
      </c>
      <c r="C17" s="160">
        <f>C16*B17</f>
        <v>18.197999999999997</v>
      </c>
      <c r="D17" s="54"/>
      <c r="E17" s="54"/>
      <c r="F17" s="54"/>
      <c r="G17" s="54"/>
      <c r="H17" s="54"/>
      <c r="I17" s="177"/>
      <c r="J17" s="177"/>
      <c r="K17" s="177"/>
    </row>
    <row r="18" spans="1:11" ht="15" x14ac:dyDescent="0.2">
      <c r="A18" s="150" t="s">
        <v>131</v>
      </c>
      <c r="B18" s="161">
        <f>SUM(C16:C17)</f>
        <v>78.85799999999999</v>
      </c>
      <c r="C18" s="54"/>
      <c r="D18" s="54"/>
      <c r="E18" s="54"/>
      <c r="F18" s="54"/>
      <c r="G18" s="54"/>
      <c r="H18" s="54"/>
      <c r="I18" s="177"/>
      <c r="J18" s="177"/>
      <c r="K18" s="177"/>
    </row>
    <row r="19" spans="1:11" ht="15" x14ac:dyDescent="0.2">
      <c r="A19" s="151" t="s">
        <v>130</v>
      </c>
      <c r="B19" s="151">
        <f>B10</f>
        <v>42.6</v>
      </c>
      <c r="C19" s="54"/>
      <c r="D19" s="54"/>
      <c r="E19" s="54"/>
      <c r="F19" s="54"/>
      <c r="G19" s="54"/>
      <c r="H19" s="54"/>
      <c r="I19" s="177"/>
      <c r="J19" s="177"/>
      <c r="K19" s="177"/>
    </row>
    <row r="20" spans="1:11" ht="15.75" thickBot="1" x14ac:dyDescent="0.25">
      <c r="A20" s="152" t="s">
        <v>129</v>
      </c>
      <c r="B20" s="160">
        <f>B18-B19</f>
        <v>36.257999999999988</v>
      </c>
      <c r="C20" s="54"/>
      <c r="D20" s="54"/>
      <c r="E20" s="54"/>
      <c r="F20" s="54"/>
      <c r="G20" s="54"/>
      <c r="H20" s="54"/>
      <c r="I20" s="177"/>
      <c r="J20" s="177"/>
      <c r="K20" s="177"/>
    </row>
    <row r="21" spans="1:11" ht="16.5" thickBot="1" x14ac:dyDescent="0.3">
      <c r="A21" s="162" t="s">
        <v>14</v>
      </c>
      <c r="B21" s="163">
        <f>B20/B19</f>
        <v>0.85112676056337999</v>
      </c>
      <c r="C21" s="54"/>
      <c r="D21" s="54"/>
      <c r="E21" s="54"/>
      <c r="F21" s="54"/>
      <c r="G21" s="54"/>
      <c r="H21" s="54"/>
      <c r="I21" s="177"/>
      <c r="J21" s="177"/>
      <c r="K21" s="177"/>
    </row>
    <row r="22" spans="1:11" ht="15" x14ac:dyDescent="0.2">
      <c r="A22" s="150" t="s">
        <v>137</v>
      </c>
      <c r="B22" s="150">
        <f>B19*'Szenario 3 Angaben'!B18</f>
        <v>34.080000000000005</v>
      </c>
      <c r="C22" s="54"/>
      <c r="D22" s="54"/>
      <c r="E22" s="54"/>
      <c r="F22" s="54"/>
      <c r="G22" s="54"/>
      <c r="H22" s="54"/>
      <c r="I22" s="177"/>
      <c r="J22" s="177"/>
      <c r="K22" s="177"/>
    </row>
    <row r="23" spans="1:11" ht="30.75" thickBot="1" x14ac:dyDescent="0.25">
      <c r="A23" s="164" t="s">
        <v>138</v>
      </c>
      <c r="B23" s="165">
        <f>B18-B22</f>
        <v>44.777999999999984</v>
      </c>
      <c r="C23" s="54"/>
      <c r="D23" s="54"/>
      <c r="E23" s="54"/>
      <c r="F23" s="54"/>
      <c r="G23" s="54"/>
      <c r="H23" s="54"/>
      <c r="I23" s="177"/>
      <c r="J23" s="177"/>
      <c r="K23" s="177"/>
    </row>
    <row r="24" spans="1:11" ht="16.5" thickBot="1" x14ac:dyDescent="0.3">
      <c r="A24" s="162" t="s">
        <v>15</v>
      </c>
      <c r="B24" s="163">
        <f>B23/B22</f>
        <v>1.3139084507042247</v>
      </c>
      <c r="C24" s="54"/>
      <c r="D24" s="54"/>
      <c r="E24" s="54"/>
      <c r="F24" s="54"/>
      <c r="G24" s="54"/>
      <c r="H24" s="54"/>
      <c r="I24" s="177"/>
      <c r="J24" s="177"/>
      <c r="K24" s="177"/>
    </row>
    <row r="25" spans="1:11" ht="13.5" thickBot="1" x14ac:dyDescent="0.25">
      <c r="A25" s="54"/>
      <c r="B25" s="54"/>
      <c r="C25" s="54"/>
      <c r="D25" s="54"/>
      <c r="E25" s="54"/>
      <c r="F25" s="54"/>
      <c r="G25" s="54"/>
      <c r="H25" s="54"/>
      <c r="I25" s="177"/>
      <c r="J25" s="177"/>
      <c r="K25" s="177"/>
    </row>
    <row r="26" spans="1:11" ht="18.75" thickBot="1" x14ac:dyDescent="0.3">
      <c r="A26" s="390" t="s">
        <v>16</v>
      </c>
      <c r="B26" s="391"/>
      <c r="C26" s="166">
        <f>'Szenario 3 Angaben'!B19+('Szenario 3 Angaben'!B19*'Szenario 3 Lösung'!B21)</f>
        <v>22.213521126760561</v>
      </c>
      <c r="D26" s="167"/>
      <c r="E26" s="54"/>
      <c r="F26" s="54"/>
      <c r="G26" s="54"/>
      <c r="H26" s="54"/>
      <c r="I26" s="177"/>
      <c r="J26" s="177"/>
      <c r="K26" s="177"/>
    </row>
    <row r="27" spans="1:11" ht="18.75" thickBot="1" x14ac:dyDescent="0.3">
      <c r="A27" s="392" t="s">
        <v>17</v>
      </c>
      <c r="B27" s="393"/>
      <c r="C27" s="168">
        <f>'Szenario 3 Angaben'!B19+('Szenario 3 Angaben'!B19*'Szenario 3 Lösung'!B24)</f>
        <v>27.766901408450696</v>
      </c>
      <c r="D27" s="167"/>
      <c r="E27" s="57"/>
      <c r="F27" s="54"/>
      <c r="G27" s="54"/>
      <c r="H27" s="54"/>
      <c r="I27" s="177"/>
      <c r="J27" s="177"/>
      <c r="K27" s="177"/>
    </row>
    <row r="28" spans="1:11" ht="13.5" thickBot="1" x14ac:dyDescent="0.25">
      <c r="A28" s="387"/>
      <c r="B28" s="387"/>
      <c r="C28" s="387"/>
      <c r="D28" s="387"/>
      <c r="E28" s="387"/>
      <c r="F28" s="387"/>
      <c r="G28" s="387"/>
      <c r="H28" s="387"/>
      <c r="I28" s="177"/>
      <c r="J28" s="177"/>
      <c r="K28" s="177"/>
    </row>
    <row r="29" spans="1:11" ht="18.75" thickBot="1" x14ac:dyDescent="0.3">
      <c r="A29" s="384" t="s">
        <v>186</v>
      </c>
      <c r="B29" s="385"/>
      <c r="C29" s="385"/>
      <c r="D29" s="385"/>
      <c r="E29" s="385"/>
      <c r="F29" s="385"/>
      <c r="G29" s="385"/>
      <c r="H29" s="386"/>
      <c r="I29" s="177"/>
      <c r="J29" s="177"/>
      <c r="K29" s="177"/>
    </row>
    <row r="30" spans="1:11" ht="18.75" thickBot="1" x14ac:dyDescent="0.3">
      <c r="A30" s="148" t="s">
        <v>184</v>
      </c>
      <c r="B30" s="149">
        <v>0.2</v>
      </c>
      <c r="C30" s="54"/>
      <c r="D30" s="54"/>
      <c r="E30" s="206"/>
      <c r="F30" s="54"/>
      <c r="G30" s="54"/>
      <c r="H30" s="54"/>
      <c r="I30" s="177"/>
      <c r="J30" s="177"/>
      <c r="K30" s="177"/>
    </row>
    <row r="31" spans="1:11" ht="13.5" thickBot="1" x14ac:dyDescent="0.25">
      <c r="A31" s="206"/>
      <c r="B31" s="54"/>
      <c r="C31" s="54"/>
      <c r="D31" s="54"/>
      <c r="E31" s="207"/>
      <c r="F31" s="54"/>
      <c r="G31" s="54"/>
      <c r="H31" s="54"/>
      <c r="I31" s="177"/>
      <c r="J31" s="177"/>
      <c r="K31" s="177"/>
    </row>
    <row r="32" spans="1:11" ht="18.75" thickBot="1" x14ac:dyDescent="0.3">
      <c r="A32" s="405" t="s">
        <v>88</v>
      </c>
      <c r="B32" s="406"/>
      <c r="C32" s="405" t="s">
        <v>145</v>
      </c>
      <c r="D32" s="407"/>
      <c r="E32" s="207"/>
      <c r="F32" s="54"/>
      <c r="G32" s="54"/>
      <c r="H32" s="54"/>
      <c r="I32" s="177"/>
      <c r="J32" s="177"/>
      <c r="K32" s="177"/>
    </row>
    <row r="33" spans="1:11" ht="15" x14ac:dyDescent="0.2">
      <c r="A33" s="208" t="s">
        <v>18</v>
      </c>
      <c r="B33" s="209">
        <f>'Szenario 3 Angaben'!B23/'Szenario 3 Angaben'!B24</f>
        <v>7700</v>
      </c>
      <c r="C33" s="210" t="s">
        <v>18</v>
      </c>
      <c r="D33" s="211">
        <f>'Szenario 3 Angaben'!B30/'Szenario 3 Angaben'!B31</f>
        <v>7000</v>
      </c>
      <c r="E33" s="54"/>
      <c r="F33" s="54"/>
      <c r="G33" s="54"/>
      <c r="H33" s="54"/>
      <c r="I33" s="177"/>
      <c r="J33" s="177"/>
      <c r="K33" s="177"/>
    </row>
    <row r="34" spans="1:11" ht="15" x14ac:dyDescent="0.2">
      <c r="A34" s="212" t="s">
        <v>19</v>
      </c>
      <c r="B34" s="213">
        <f>'Szenario 3 Angaben'!B23/2*'Szenario 3 Angaben'!B41</f>
        <v>1347.5000000000002</v>
      </c>
      <c r="C34" s="214" t="s">
        <v>19</v>
      </c>
      <c r="D34" s="215">
        <f>'Szenario 3 Angaben'!B30/2*'Szenario 3 Angaben'!B41</f>
        <v>735.00000000000011</v>
      </c>
      <c r="E34" s="54"/>
      <c r="F34" s="54"/>
      <c r="G34" s="54"/>
      <c r="H34" s="54"/>
      <c r="I34" s="177"/>
      <c r="J34" s="177"/>
      <c r="K34" s="177"/>
    </row>
    <row r="35" spans="1:11" ht="30.75" thickBot="1" x14ac:dyDescent="0.25">
      <c r="A35" s="216" t="s">
        <v>39</v>
      </c>
      <c r="B35" s="217">
        <f>'Szenario 3 Angaben'!B23*'Szenario 3 Angaben'!B26</f>
        <v>1540</v>
      </c>
      <c r="C35" s="218" t="s">
        <v>39</v>
      </c>
      <c r="D35" s="219">
        <f>'Szenario 3 Angaben'!B30*'Szenario 3 Angaben'!B33</f>
        <v>840</v>
      </c>
      <c r="E35" s="54"/>
      <c r="F35" s="54"/>
      <c r="G35" s="54"/>
      <c r="H35" s="54"/>
      <c r="I35" s="177"/>
      <c r="J35" s="177"/>
      <c r="K35" s="177"/>
    </row>
    <row r="36" spans="1:11" ht="21" customHeight="1" x14ac:dyDescent="0.25">
      <c r="A36" s="178" t="s">
        <v>43</v>
      </c>
      <c r="B36" s="179">
        <f>SUM(B33:B35)</f>
        <v>10587.5</v>
      </c>
      <c r="C36" s="180" t="s">
        <v>43</v>
      </c>
      <c r="D36" s="181">
        <f>SUM(D33:D35)</f>
        <v>8575</v>
      </c>
      <c r="E36" s="54"/>
      <c r="F36" s="54"/>
      <c r="G36" s="54"/>
      <c r="H36" s="54"/>
      <c r="I36" s="177"/>
      <c r="J36" s="177"/>
      <c r="K36" s="177"/>
    </row>
    <row r="37" spans="1:11" ht="15" x14ac:dyDescent="0.2">
      <c r="A37" s="7" t="s">
        <v>44</v>
      </c>
      <c r="B37" s="142">
        <f>B36/'Szenario 3 Angaben'!B25</f>
        <v>14.116666666666667</v>
      </c>
      <c r="C37" s="141" t="s">
        <v>44</v>
      </c>
      <c r="D37" s="119">
        <f>D36/'Szenario 3 Angaben'!B32</f>
        <v>42.875</v>
      </c>
      <c r="E37" s="54"/>
      <c r="F37" s="54"/>
      <c r="G37" s="54"/>
      <c r="H37" s="54"/>
      <c r="I37" s="177"/>
      <c r="J37" s="177"/>
      <c r="K37" s="177"/>
    </row>
    <row r="38" spans="1:11" ht="26.25" customHeight="1" x14ac:dyDescent="0.2">
      <c r="A38" s="182" t="s">
        <v>40</v>
      </c>
      <c r="B38" s="183"/>
      <c r="C38" s="184" t="s">
        <v>40</v>
      </c>
      <c r="D38" s="185"/>
      <c r="E38" s="54"/>
      <c r="F38" s="54"/>
      <c r="G38" s="54"/>
      <c r="H38" s="54"/>
      <c r="I38" s="177"/>
      <c r="J38" s="177"/>
      <c r="K38" s="177"/>
    </row>
    <row r="39" spans="1:11" ht="15" x14ac:dyDescent="0.2">
      <c r="A39" s="7" t="s">
        <v>41</v>
      </c>
      <c r="B39" s="142">
        <f>'Szenario 3 Angaben'!B27</f>
        <v>6.16</v>
      </c>
      <c r="C39" s="141" t="s">
        <v>41</v>
      </c>
      <c r="D39" s="119">
        <f>'Szenario 3 Angaben'!B34</f>
        <v>12.6</v>
      </c>
      <c r="E39" s="54"/>
      <c r="F39" s="54"/>
      <c r="G39" s="54"/>
      <c r="H39" s="54"/>
      <c r="I39" s="177"/>
      <c r="J39" s="177"/>
      <c r="K39" s="177"/>
    </row>
    <row r="40" spans="1:11" ht="15" x14ac:dyDescent="0.2">
      <c r="A40" s="7" t="s">
        <v>42</v>
      </c>
      <c r="B40" s="142">
        <f>'Szenario 3 Angaben'!B28</f>
        <v>10.77</v>
      </c>
      <c r="C40" s="141" t="s">
        <v>42</v>
      </c>
      <c r="D40" s="119">
        <f>'Szenario 3 Angaben'!D28</f>
        <v>0</v>
      </c>
      <c r="E40" s="54"/>
      <c r="F40" s="54"/>
      <c r="G40" s="54"/>
      <c r="H40" s="54"/>
      <c r="I40" s="177"/>
      <c r="J40" s="177"/>
      <c r="K40" s="177"/>
    </row>
    <row r="41" spans="1:11" ht="32.25" thickBot="1" x14ac:dyDescent="0.25">
      <c r="A41" s="186" t="s">
        <v>176</v>
      </c>
      <c r="B41" s="187">
        <f>SUM(B39:B40)</f>
        <v>16.93</v>
      </c>
      <c r="C41" s="188" t="s">
        <v>176</v>
      </c>
      <c r="D41" s="189">
        <f>SUM(D39:D40)</f>
        <v>12.6</v>
      </c>
      <c r="E41" s="54"/>
      <c r="F41" s="54"/>
      <c r="G41" s="54"/>
      <c r="H41" s="54"/>
      <c r="I41" s="177"/>
      <c r="J41" s="177"/>
      <c r="K41" s="177"/>
    </row>
    <row r="42" spans="1:11" ht="32.25" thickBot="1" x14ac:dyDescent="0.25">
      <c r="A42" s="190" t="s">
        <v>49</v>
      </c>
      <c r="B42" s="191">
        <f>SUM(B41,B37)</f>
        <v>31.046666666666667</v>
      </c>
      <c r="C42" s="192" t="s">
        <v>50</v>
      </c>
      <c r="D42" s="193">
        <f>SUM(D41,D37)</f>
        <v>55.475000000000001</v>
      </c>
      <c r="E42" s="54"/>
      <c r="F42" s="54"/>
      <c r="G42" s="54"/>
      <c r="H42" s="54"/>
      <c r="I42" s="177"/>
      <c r="J42" s="177"/>
      <c r="K42" s="177"/>
    </row>
    <row r="43" spans="1:11" ht="36" x14ac:dyDescent="0.25">
      <c r="A43" s="194" t="s">
        <v>187</v>
      </c>
      <c r="B43" s="195">
        <f>SUM(B42,D42)</f>
        <v>86.521666666666675</v>
      </c>
      <c r="C43" s="220"/>
      <c r="D43" s="221"/>
      <c r="E43" s="54"/>
      <c r="F43" s="54"/>
      <c r="G43" s="54"/>
      <c r="H43" s="54"/>
      <c r="I43" s="177"/>
      <c r="J43" s="177"/>
      <c r="K43" s="177"/>
    </row>
    <row r="44" spans="1:11" ht="18.75" thickBot="1" x14ac:dyDescent="0.3">
      <c r="A44" s="196" t="s">
        <v>46</v>
      </c>
      <c r="B44" s="197">
        <f>H13</f>
        <v>27.748591549295774</v>
      </c>
      <c r="C44" s="54"/>
      <c r="D44" s="54"/>
      <c r="E44" s="54"/>
      <c r="F44" s="54"/>
      <c r="G44" s="54"/>
      <c r="H44" s="54"/>
      <c r="I44" s="177"/>
      <c r="J44" s="177"/>
      <c r="K44" s="177"/>
    </row>
    <row r="45" spans="1:11" ht="15.75" x14ac:dyDescent="0.25">
      <c r="A45" s="74" t="s">
        <v>48</v>
      </c>
      <c r="B45" s="126">
        <f>SUM(B43:B44)</f>
        <v>114.27025821596246</v>
      </c>
      <c r="C45" s="54"/>
      <c r="D45" s="54"/>
      <c r="E45" s="54"/>
      <c r="F45" s="54"/>
      <c r="G45" s="54"/>
      <c r="H45" s="54"/>
      <c r="I45" s="177"/>
      <c r="J45" s="177"/>
      <c r="K45" s="177"/>
    </row>
    <row r="46" spans="1:11" ht="15.75" thickBot="1" x14ac:dyDescent="0.25">
      <c r="A46" s="14" t="s">
        <v>142</v>
      </c>
      <c r="B46" s="123">
        <f>B45*'Szenario 3 Angaben'!B44</f>
        <v>11.427025821596246</v>
      </c>
      <c r="C46" s="54"/>
      <c r="D46" s="54"/>
      <c r="E46" s="54"/>
      <c r="F46" s="54"/>
      <c r="G46" s="54"/>
      <c r="H46" s="54"/>
      <c r="I46" s="177"/>
      <c r="J46" s="177"/>
      <c r="K46" s="177"/>
    </row>
    <row r="47" spans="1:11" ht="15.75" x14ac:dyDescent="0.25">
      <c r="A47" s="74" t="s">
        <v>47</v>
      </c>
      <c r="B47" s="124">
        <f>SUM(B45:B46)</f>
        <v>125.6972840375587</v>
      </c>
      <c r="C47" s="54"/>
      <c r="D47" s="54"/>
      <c r="E47" s="54"/>
      <c r="F47" s="54"/>
      <c r="G47" s="54"/>
      <c r="H47" s="54"/>
      <c r="I47" s="177"/>
      <c r="J47" s="177"/>
      <c r="K47" s="177"/>
    </row>
    <row r="48" spans="1:11" ht="15.75" thickBot="1" x14ac:dyDescent="0.25">
      <c r="A48" s="14" t="s">
        <v>52</v>
      </c>
      <c r="B48" s="123">
        <f>B47*'Szenario 3 Angaben'!B45</f>
        <v>12.569728403755871</v>
      </c>
      <c r="C48" s="54"/>
      <c r="D48" s="54"/>
      <c r="E48" s="54"/>
      <c r="F48" s="54"/>
      <c r="G48" s="54"/>
      <c r="H48" s="54"/>
      <c r="I48" s="177"/>
      <c r="J48" s="177"/>
      <c r="K48" s="177"/>
    </row>
    <row r="49" spans="1:11" ht="15.75" x14ac:dyDescent="0.25">
      <c r="A49" s="74" t="s">
        <v>179</v>
      </c>
      <c r="B49" s="124">
        <f>SUM(B47:B48)</f>
        <v>138.26701244131456</v>
      </c>
      <c r="C49" s="54"/>
      <c r="D49" s="54"/>
      <c r="E49" s="54"/>
      <c r="F49" s="54"/>
      <c r="G49" s="54"/>
      <c r="H49" s="54"/>
      <c r="I49" s="177"/>
      <c r="J49" s="177"/>
      <c r="K49" s="177"/>
    </row>
    <row r="50" spans="1:11" ht="15.75" thickBot="1" x14ac:dyDescent="0.25">
      <c r="A50" s="14" t="s">
        <v>89</v>
      </c>
      <c r="B50" s="123">
        <f>B49/(1-'Szenario 3 Angaben'!B46)*'Szenario 3 Angaben'!B46</f>
        <v>2.8217757641084602</v>
      </c>
      <c r="C50" s="54"/>
      <c r="D50" s="54"/>
      <c r="E50" s="54"/>
      <c r="F50" s="54"/>
      <c r="G50" s="54"/>
      <c r="H50" s="54"/>
      <c r="I50" s="177"/>
      <c r="J50" s="177"/>
      <c r="K50" s="177"/>
    </row>
    <row r="51" spans="1:11" ht="15.75" x14ac:dyDescent="0.25">
      <c r="A51" s="75" t="s">
        <v>180</v>
      </c>
      <c r="B51" s="143">
        <f>SUM(B49:B50)</f>
        <v>141.08878820542301</v>
      </c>
      <c r="C51" s="54"/>
      <c r="D51" s="54"/>
      <c r="E51" s="54"/>
      <c r="F51" s="54"/>
      <c r="G51" s="54"/>
      <c r="H51" s="54"/>
      <c r="I51" s="177"/>
      <c r="J51" s="177"/>
      <c r="K51" s="177"/>
    </row>
    <row r="52" spans="1:11" ht="15.75" thickBot="1" x14ac:dyDescent="0.25">
      <c r="A52" s="145" t="s">
        <v>91</v>
      </c>
      <c r="B52" s="146">
        <f>B51/(1-'Szenario 3 Angaben'!B47)*'Szenario 3 Angaben'!B47</f>
        <v>7.4257256950222645</v>
      </c>
      <c r="C52" s="222"/>
      <c r="D52" s="54"/>
      <c r="E52" s="54"/>
      <c r="F52" s="54"/>
      <c r="G52" s="54"/>
      <c r="H52" s="54"/>
      <c r="I52" s="177"/>
      <c r="J52" s="177"/>
      <c r="K52" s="177"/>
    </row>
    <row r="53" spans="1:11" ht="18.75" thickBot="1" x14ac:dyDescent="0.3">
      <c r="A53" s="198" t="s">
        <v>181</v>
      </c>
      <c r="B53" s="199">
        <f>SUM(B51:B52)</f>
        <v>148.51451390044528</v>
      </c>
      <c r="C53" s="203" t="s">
        <v>178</v>
      </c>
      <c r="D53" s="54"/>
      <c r="E53" s="54"/>
      <c r="F53" s="54"/>
      <c r="G53" s="54"/>
      <c r="H53" s="54"/>
      <c r="I53" s="177"/>
      <c r="J53" s="177"/>
      <c r="K53" s="177"/>
    </row>
    <row r="54" spans="1:11" ht="15.75" thickBot="1" x14ac:dyDescent="0.25">
      <c r="A54" s="144" t="s">
        <v>54</v>
      </c>
      <c r="B54" s="147">
        <f>B53*B30</f>
        <v>29.702902780089058</v>
      </c>
      <c r="C54" s="54"/>
      <c r="D54" s="54"/>
      <c r="E54" s="54"/>
      <c r="F54" s="54"/>
      <c r="G54" s="54"/>
      <c r="H54" s="54"/>
      <c r="I54" s="177"/>
      <c r="J54" s="177"/>
      <c r="K54" s="177"/>
    </row>
    <row r="55" spans="1:11" ht="18" x14ac:dyDescent="0.25">
      <c r="A55" s="74" t="s">
        <v>58</v>
      </c>
      <c r="B55" s="126">
        <f>SUM(B53:B54)</f>
        <v>178.21741668053434</v>
      </c>
      <c r="C55" s="223"/>
      <c r="D55" s="206"/>
      <c r="E55" s="54"/>
      <c r="F55" s="54"/>
      <c r="G55" s="54"/>
      <c r="H55" s="54"/>
      <c r="I55" s="177"/>
      <c r="J55" s="177"/>
      <c r="K55" s="177"/>
    </row>
    <row r="56" spans="1:11" ht="15" customHeight="1" x14ac:dyDescent="0.25">
      <c r="A56" s="74"/>
      <c r="B56" s="126"/>
      <c r="C56" s="223"/>
      <c r="D56" s="206"/>
      <c r="E56" s="54"/>
      <c r="F56" s="54"/>
      <c r="G56" s="54"/>
      <c r="H56" s="54"/>
      <c r="I56" s="177"/>
      <c r="J56" s="177"/>
      <c r="K56" s="177"/>
    </row>
    <row r="57" spans="1:11" ht="15.75" x14ac:dyDescent="0.25">
      <c r="A57" s="3" t="s">
        <v>24</v>
      </c>
      <c r="B57" s="200">
        <v>0.6</v>
      </c>
      <c r="C57" s="54"/>
      <c r="D57" s="54"/>
      <c r="E57" s="54"/>
      <c r="F57" s="54"/>
      <c r="G57" s="54"/>
      <c r="H57" s="54"/>
      <c r="I57" s="177"/>
      <c r="J57" s="177"/>
      <c r="K57" s="177"/>
    </row>
    <row r="58" spans="1:11" ht="13.5" thickBot="1" x14ac:dyDescent="0.25">
      <c r="A58" s="54"/>
      <c r="B58" s="54"/>
      <c r="C58" s="54"/>
      <c r="D58" s="54"/>
      <c r="E58" s="54"/>
      <c r="F58" s="54"/>
      <c r="G58" s="54"/>
      <c r="H58" s="54"/>
      <c r="I58" s="177"/>
      <c r="J58" s="177"/>
      <c r="K58" s="177"/>
    </row>
    <row r="59" spans="1:11" ht="18.75" thickBot="1" x14ac:dyDescent="0.3">
      <c r="A59" s="382" t="s">
        <v>182</v>
      </c>
      <c r="B59" s="383"/>
      <c r="C59" s="54"/>
      <c r="D59" s="54"/>
      <c r="E59" s="54"/>
      <c r="F59" s="54"/>
      <c r="G59" s="54"/>
      <c r="H59" s="54"/>
      <c r="I59" s="177"/>
      <c r="J59" s="177"/>
      <c r="K59" s="177"/>
    </row>
    <row r="60" spans="1:11" ht="18" x14ac:dyDescent="0.25">
      <c r="A60" s="230" t="s">
        <v>189</v>
      </c>
      <c r="B60" s="230">
        <v>1</v>
      </c>
      <c r="C60" s="54"/>
      <c r="D60" s="229" t="s">
        <v>189</v>
      </c>
      <c r="E60" s="231">
        <v>15</v>
      </c>
      <c r="F60" s="54"/>
      <c r="G60" s="54"/>
      <c r="H60" s="54"/>
      <c r="I60" s="177"/>
      <c r="J60" s="177"/>
      <c r="K60" s="177"/>
    </row>
    <row r="61" spans="1:11" ht="15.75" x14ac:dyDescent="0.25">
      <c r="A61" s="3" t="s">
        <v>55</v>
      </c>
      <c r="B61" s="122">
        <f>B49*B57</f>
        <v>82.960207464788738</v>
      </c>
      <c r="C61" s="54"/>
      <c r="D61" s="3" t="s">
        <v>190</v>
      </c>
      <c r="E61" s="122">
        <f>B61*E60</f>
        <v>1244.4031119718311</v>
      </c>
      <c r="F61" s="54"/>
      <c r="G61" s="54"/>
      <c r="H61" s="54"/>
      <c r="I61" s="177"/>
      <c r="J61" s="177"/>
      <c r="K61" s="177"/>
    </row>
    <row r="62" spans="1:11" ht="16.5" thickBot="1" x14ac:dyDescent="0.3">
      <c r="A62" s="14" t="s">
        <v>89</v>
      </c>
      <c r="B62" s="123">
        <f>B61/(1-'Szenario 3 Angaben'!B46)*'Szenario 3 Angaben'!B46</f>
        <v>1.6930654584650762</v>
      </c>
      <c r="C62" s="54"/>
      <c r="D62" s="14" t="s">
        <v>89</v>
      </c>
      <c r="E62" s="123">
        <f>B62*E60</f>
        <v>25.395981876976144</v>
      </c>
      <c r="F62" s="224"/>
      <c r="G62" s="222"/>
      <c r="H62" s="54"/>
      <c r="I62" s="177"/>
      <c r="J62" s="177"/>
      <c r="K62" s="177"/>
    </row>
    <row r="63" spans="1:11" ht="26.25" thickBot="1" x14ac:dyDescent="0.25">
      <c r="A63" s="202" t="s">
        <v>177</v>
      </c>
      <c r="B63" s="204">
        <f>SUM(B61:B62)</f>
        <v>84.653272923253809</v>
      </c>
      <c r="C63" s="205" t="s">
        <v>188</v>
      </c>
      <c r="D63" s="233" t="s">
        <v>90</v>
      </c>
      <c r="E63" s="235">
        <f>SUM(E61:E62)</f>
        <v>1269.7990938488072</v>
      </c>
      <c r="F63" s="226"/>
      <c r="G63" s="54"/>
      <c r="H63" s="54"/>
      <c r="I63" s="177"/>
      <c r="J63" s="177"/>
      <c r="K63" s="177"/>
    </row>
    <row r="64" spans="1:11" ht="15.75" thickBot="1" x14ac:dyDescent="0.25">
      <c r="A64" s="145" t="s">
        <v>91</v>
      </c>
      <c r="B64" s="146">
        <f>B63/(1-'Szenario 3 Angaben'!B47)*'Szenario 3 Angaben'!B47</f>
        <v>4.4554354170133585</v>
      </c>
      <c r="D64" s="145" t="s">
        <v>91</v>
      </c>
      <c r="E64" s="234"/>
      <c r="F64" s="226"/>
      <c r="G64" s="222"/>
      <c r="H64" s="54"/>
      <c r="I64" s="177"/>
      <c r="J64" s="177"/>
      <c r="K64" s="177"/>
    </row>
    <row r="65" spans="1:11" ht="18.75" thickBot="1" x14ac:dyDescent="0.3">
      <c r="A65" s="198" t="s">
        <v>183</v>
      </c>
      <c r="B65" s="227">
        <f>SUM(B63:B64)</f>
        <v>89.108708340267171</v>
      </c>
      <c r="C65" s="228" t="s">
        <v>178</v>
      </c>
      <c r="D65" s="198" t="s">
        <v>92</v>
      </c>
      <c r="E65" s="232">
        <f>SUM(E63:E64)</f>
        <v>1269.7990938488072</v>
      </c>
      <c r="F65" s="226"/>
      <c r="G65" s="288"/>
      <c r="H65" s="54"/>
      <c r="I65" s="177"/>
      <c r="J65" s="177"/>
      <c r="K65" s="177"/>
    </row>
    <row r="66" spans="1:11" ht="15.75" thickBot="1" x14ac:dyDescent="0.25">
      <c r="A66" s="144" t="s">
        <v>54</v>
      </c>
      <c r="B66" s="147">
        <f>B65*0.2</f>
        <v>17.821741668053434</v>
      </c>
      <c r="C66" s="54"/>
      <c r="D66" s="144" t="s">
        <v>54</v>
      </c>
      <c r="E66" s="147">
        <f>E65*B30</f>
        <v>253.95981876976145</v>
      </c>
      <c r="F66" s="226"/>
      <c r="G66" s="222"/>
      <c r="H66" s="54"/>
      <c r="I66" s="177"/>
      <c r="J66" s="177"/>
      <c r="K66" s="177"/>
    </row>
    <row r="67" spans="1:11" ht="32.25" thickBot="1" x14ac:dyDescent="0.3">
      <c r="A67" s="237" t="s">
        <v>194</v>
      </c>
      <c r="B67" s="201">
        <f>SUM(B65:B66)</f>
        <v>106.93045000832061</v>
      </c>
      <c r="C67" s="54"/>
      <c r="D67" s="236" t="s">
        <v>193</v>
      </c>
      <c r="E67" s="201">
        <f>SUM(E65:E66)</f>
        <v>1523.7589126185685</v>
      </c>
      <c r="F67" s="225"/>
      <c r="G67" s="222"/>
      <c r="H67" s="54"/>
      <c r="I67" s="177"/>
      <c r="J67" s="177"/>
      <c r="K67" s="177"/>
    </row>
    <row r="68" spans="1:11" ht="13.5" thickTop="1" x14ac:dyDescent="0.2">
      <c r="A68" s="54"/>
      <c r="B68" s="54"/>
      <c r="C68" s="54"/>
      <c r="D68" s="222"/>
      <c r="E68" s="54"/>
      <c r="F68" s="54"/>
      <c r="G68" s="54"/>
      <c r="H68" s="54"/>
      <c r="I68" s="177"/>
      <c r="J68" s="177"/>
      <c r="K68" s="177"/>
    </row>
    <row r="69" spans="1:11" x14ac:dyDescent="0.2">
      <c r="A69" s="54"/>
      <c r="B69" s="54"/>
      <c r="C69" s="54"/>
      <c r="D69" s="222"/>
      <c r="E69" s="54"/>
      <c r="F69" s="54"/>
      <c r="G69" s="54"/>
      <c r="H69" s="54"/>
      <c r="I69" s="177"/>
      <c r="J69" s="177"/>
      <c r="K69" s="177"/>
    </row>
    <row r="70" spans="1:11" x14ac:dyDescent="0.2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</row>
    <row r="71" spans="1:11" x14ac:dyDescent="0.2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</row>
    <row r="72" spans="1:11" x14ac:dyDescent="0.2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</row>
    <row r="73" spans="1:11" x14ac:dyDescent="0.2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</row>
    <row r="74" spans="1:11" x14ac:dyDescent="0.2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</row>
    <row r="75" spans="1:11" x14ac:dyDescent="0.2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</row>
    <row r="76" spans="1:11" x14ac:dyDescent="0.2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</row>
    <row r="77" spans="1:11" x14ac:dyDescent="0.2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</row>
    <row r="78" spans="1:11" x14ac:dyDescent="0.2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</row>
    <row r="79" spans="1:11" x14ac:dyDescent="0.2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</row>
    <row r="80" spans="1:11" x14ac:dyDescent="0.2">
      <c r="I80" s="177"/>
      <c r="J80" s="177"/>
      <c r="K80" s="177"/>
    </row>
  </sheetData>
  <mergeCells count="22">
    <mergeCell ref="E11:H11"/>
    <mergeCell ref="E3:H3"/>
    <mergeCell ref="A4:B4"/>
    <mergeCell ref="A1:H1"/>
    <mergeCell ref="A32:B32"/>
    <mergeCell ref="C32:D32"/>
    <mergeCell ref="E10:G10"/>
    <mergeCell ref="E12:G12"/>
    <mergeCell ref="E13:G13"/>
    <mergeCell ref="E8:G8"/>
    <mergeCell ref="E9:G9"/>
    <mergeCell ref="A2:H2"/>
    <mergeCell ref="E4:G4"/>
    <mergeCell ref="E5:G5"/>
    <mergeCell ref="E6:G6"/>
    <mergeCell ref="E7:G7"/>
    <mergeCell ref="A59:B59"/>
    <mergeCell ref="A29:H29"/>
    <mergeCell ref="A28:H28"/>
    <mergeCell ref="A16:B16"/>
    <mergeCell ref="A26:B26"/>
    <mergeCell ref="A27:B27"/>
  </mergeCells>
  <printOptions gridLines="1" gridLinesSet="0"/>
  <pageMargins left="0.23622047244094491" right="0.23622047244094491" top="0.55118110236220474" bottom="0.55118110236220474" header="0.31496062992125984" footer="0.31496062992125984"/>
  <pageSetup paperSize="9" scale="60" orientation="portrait" r:id="rId1"/>
  <headerFooter alignWithMargins="0">
    <oddFooter>&amp;R9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6" zoomScaleNormal="100" workbookViewId="0">
      <selection activeCell="A10" sqref="A10:F10"/>
    </sheetView>
  </sheetViews>
  <sheetFormatPr baseColWidth="10" defaultRowHeight="15" x14ac:dyDescent="0.25"/>
  <cols>
    <col min="3" max="3" width="13.140625" bestFit="1" customWidth="1"/>
    <col min="5" max="6" width="13" bestFit="1" customWidth="1"/>
    <col min="7" max="7" width="16" customWidth="1"/>
    <col min="8" max="8" width="14" customWidth="1"/>
    <col min="9" max="11" width="22.5703125" customWidth="1"/>
  </cols>
  <sheetData>
    <row r="1" spans="1:17" ht="47.25" thickBot="1" x14ac:dyDescent="0.3">
      <c r="A1" s="417" t="s">
        <v>215</v>
      </c>
      <c r="B1" s="418"/>
      <c r="C1" s="418"/>
      <c r="D1" s="418"/>
      <c r="E1" s="418"/>
      <c r="F1" s="418"/>
      <c r="G1" s="418"/>
      <c r="H1" s="418"/>
      <c r="I1" s="418"/>
      <c r="J1" s="418"/>
      <c r="K1" s="419"/>
      <c r="L1" s="270"/>
      <c r="M1" s="270"/>
      <c r="N1" s="270"/>
      <c r="O1" s="270"/>
      <c r="P1" s="270"/>
      <c r="Q1" s="270"/>
    </row>
    <row r="2" spans="1:17" ht="24" thickBot="1" x14ac:dyDescent="0.3">
      <c r="A2" s="420" t="s">
        <v>216</v>
      </c>
      <c r="B2" s="421"/>
      <c r="C2" s="421"/>
      <c r="D2" s="421"/>
      <c r="E2" s="421"/>
      <c r="F2" s="421"/>
      <c r="G2" s="421"/>
      <c r="H2" s="421"/>
      <c r="I2" s="421"/>
      <c r="J2" s="421"/>
      <c r="K2" s="422"/>
      <c r="L2" s="270"/>
      <c r="M2" s="270"/>
      <c r="N2" s="270"/>
      <c r="O2" s="270"/>
      <c r="P2" s="270"/>
      <c r="Q2" s="270"/>
    </row>
    <row r="3" spans="1:17" ht="33" customHeight="1" thickBot="1" x14ac:dyDescent="0.3">
      <c r="A3" s="423" t="s">
        <v>217</v>
      </c>
      <c r="B3" s="424"/>
      <c r="C3" s="424"/>
      <c r="D3" s="424"/>
      <c r="E3" s="424"/>
      <c r="F3" s="424"/>
      <c r="G3" s="424"/>
      <c r="H3" s="424"/>
      <c r="I3" s="424"/>
      <c r="J3" s="424"/>
      <c r="K3" s="425"/>
      <c r="L3" s="270"/>
      <c r="M3" s="270"/>
      <c r="N3" s="270"/>
      <c r="O3" s="270"/>
      <c r="P3" s="270"/>
      <c r="Q3" s="270"/>
    </row>
    <row r="4" spans="1:17" ht="37.5" customHeight="1" x14ac:dyDescent="0.25">
      <c r="A4" s="426" t="s">
        <v>218</v>
      </c>
      <c r="B4" s="427"/>
      <c r="C4" s="427"/>
      <c r="D4" s="427"/>
      <c r="E4" s="427"/>
      <c r="F4" s="427"/>
      <c r="G4" s="427"/>
      <c r="H4" s="427"/>
      <c r="I4" s="427"/>
      <c r="J4" s="427"/>
      <c r="K4" s="428"/>
      <c r="L4" s="270"/>
      <c r="M4" s="270"/>
      <c r="N4" s="270"/>
      <c r="O4" s="270"/>
      <c r="P4" s="270"/>
      <c r="Q4" s="270"/>
    </row>
    <row r="5" spans="1:17" ht="62.25" customHeight="1" thickBot="1" x14ac:dyDescent="0.3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1"/>
      <c r="L5" s="270"/>
      <c r="M5" s="270"/>
      <c r="N5" s="270"/>
      <c r="O5" s="270"/>
      <c r="P5" s="270"/>
      <c r="Q5" s="270"/>
    </row>
    <row r="6" spans="1:17" ht="34.5" thickBot="1" x14ac:dyDescent="0.3">
      <c r="A6" s="414" t="s">
        <v>219</v>
      </c>
      <c r="B6" s="415"/>
      <c r="C6" s="415"/>
      <c r="D6" s="415"/>
      <c r="E6" s="415"/>
      <c r="F6" s="415"/>
      <c r="G6" s="415"/>
      <c r="H6" s="415"/>
      <c r="I6" s="415"/>
      <c r="J6" s="415"/>
      <c r="K6" s="416"/>
      <c r="L6" s="270"/>
      <c r="M6" s="270"/>
      <c r="N6" s="270"/>
      <c r="O6" s="270"/>
      <c r="P6" s="270"/>
      <c r="Q6" s="270"/>
    </row>
    <row r="7" spans="1:17" ht="34.5" thickBot="1" x14ac:dyDescent="0.3">
      <c r="A7" s="414" t="s">
        <v>220</v>
      </c>
      <c r="B7" s="415"/>
      <c r="C7" s="415"/>
      <c r="D7" s="415"/>
      <c r="E7" s="415"/>
      <c r="F7" s="415"/>
      <c r="G7" s="415"/>
      <c r="H7" s="415"/>
      <c r="I7" s="415"/>
      <c r="J7" s="415"/>
      <c r="K7" s="416"/>
      <c r="L7" s="270"/>
      <c r="M7" s="270"/>
      <c r="N7" s="270"/>
      <c r="O7" s="270"/>
      <c r="P7" s="270"/>
      <c r="Q7" s="270"/>
    </row>
    <row r="8" spans="1:17" ht="19.5" thickBot="1" x14ac:dyDescent="0.35">
      <c r="A8" s="444" t="s">
        <v>221</v>
      </c>
      <c r="B8" s="445"/>
      <c r="C8" s="445"/>
      <c r="D8" s="445"/>
      <c r="E8" s="445"/>
      <c r="F8" s="445"/>
      <c r="G8" s="445"/>
      <c r="H8" s="445"/>
      <c r="I8" s="445"/>
      <c r="J8" s="445"/>
      <c r="K8" s="446"/>
      <c r="L8" s="270"/>
      <c r="M8" s="270"/>
      <c r="N8" s="270"/>
      <c r="O8" s="270"/>
      <c r="P8" s="270"/>
      <c r="Q8" s="270"/>
    </row>
    <row r="9" spans="1:17" ht="75.75" thickBot="1" x14ac:dyDescent="0.3">
      <c r="A9" s="447" t="s">
        <v>222</v>
      </c>
      <c r="B9" s="448"/>
      <c r="C9" s="448"/>
      <c r="D9" s="448"/>
      <c r="E9" s="448"/>
      <c r="F9" s="448"/>
      <c r="G9" s="243" t="s">
        <v>223</v>
      </c>
      <c r="H9" s="244" t="s">
        <v>224</v>
      </c>
      <c r="I9" s="245" t="s">
        <v>225</v>
      </c>
      <c r="J9" s="246" t="s">
        <v>226</v>
      </c>
      <c r="K9" s="247" t="s">
        <v>227</v>
      </c>
      <c r="L9" s="270"/>
      <c r="M9" s="270"/>
      <c r="N9" s="270"/>
      <c r="O9" s="270"/>
      <c r="P9" s="270"/>
      <c r="Q9" s="270"/>
    </row>
    <row r="10" spans="1:17" ht="95.25" thickBot="1" x14ac:dyDescent="0.3">
      <c r="A10" s="449" t="s">
        <v>109</v>
      </c>
      <c r="B10" s="450"/>
      <c r="C10" s="450"/>
      <c r="D10" s="450"/>
      <c r="E10" s="450"/>
      <c r="F10" s="451"/>
      <c r="G10" s="248" t="s">
        <v>228</v>
      </c>
      <c r="H10" s="244">
        <v>12</v>
      </c>
      <c r="I10" s="246" t="s">
        <v>229</v>
      </c>
      <c r="J10" s="246" t="s">
        <v>230</v>
      </c>
      <c r="K10" s="247">
        <v>9</v>
      </c>
      <c r="L10" s="270"/>
      <c r="M10" s="270"/>
      <c r="N10" s="270"/>
      <c r="O10" s="270"/>
      <c r="P10" s="270"/>
      <c r="Q10" s="270"/>
    </row>
    <row r="11" spans="1:17" ht="75.75" customHeight="1" thickBot="1" x14ac:dyDescent="0.3">
      <c r="A11" s="449" t="s">
        <v>120</v>
      </c>
      <c r="B11" s="450"/>
      <c r="C11" s="450"/>
      <c r="D11" s="450"/>
      <c r="E11" s="450"/>
      <c r="F11" s="451"/>
      <c r="G11" s="248" t="s">
        <v>228</v>
      </c>
      <c r="H11" s="244">
        <v>2</v>
      </c>
      <c r="I11" s="246" t="s">
        <v>231</v>
      </c>
      <c r="J11" s="246" t="s">
        <v>232</v>
      </c>
      <c r="K11" s="247">
        <v>2</v>
      </c>
      <c r="L11" s="270"/>
      <c r="M11" s="270"/>
      <c r="N11" s="270"/>
      <c r="O11" s="270"/>
      <c r="P11" s="270"/>
      <c r="Q11" s="270"/>
    </row>
    <row r="12" spans="1:17" ht="63" customHeight="1" thickBot="1" x14ac:dyDescent="0.3">
      <c r="A12" s="449" t="s">
        <v>233</v>
      </c>
      <c r="B12" s="450"/>
      <c r="C12" s="450"/>
      <c r="D12" s="450"/>
      <c r="E12" s="450"/>
      <c r="F12" s="451"/>
      <c r="G12" s="248" t="s">
        <v>228</v>
      </c>
      <c r="H12" s="244">
        <v>3</v>
      </c>
      <c r="I12" s="246" t="s">
        <v>234</v>
      </c>
      <c r="J12" s="246" t="s">
        <v>232</v>
      </c>
      <c r="K12" s="247">
        <v>2</v>
      </c>
      <c r="L12" s="270"/>
      <c r="M12" s="270"/>
      <c r="N12" s="270"/>
      <c r="O12" s="270"/>
      <c r="P12" s="270"/>
      <c r="Q12" s="270"/>
    </row>
    <row r="13" spans="1:17" ht="78.75" customHeight="1" thickBot="1" x14ac:dyDescent="0.3">
      <c r="A13" s="449" t="s">
        <v>235</v>
      </c>
      <c r="B13" s="450"/>
      <c r="C13" s="450"/>
      <c r="D13" s="450"/>
      <c r="E13" s="450"/>
      <c r="F13" s="451"/>
      <c r="G13" s="248" t="s">
        <v>228</v>
      </c>
      <c r="H13" s="244">
        <v>12</v>
      </c>
      <c r="I13" s="246" t="s">
        <v>236</v>
      </c>
      <c r="J13" s="246" t="s">
        <v>237</v>
      </c>
      <c r="K13" s="247">
        <v>7</v>
      </c>
      <c r="L13" s="270"/>
      <c r="M13" s="270"/>
      <c r="N13" s="270"/>
      <c r="O13" s="270"/>
      <c r="P13" s="270"/>
      <c r="Q13" s="270"/>
    </row>
    <row r="14" spans="1:17" ht="60.75" customHeight="1" thickBot="1" x14ac:dyDescent="0.3">
      <c r="A14" s="449" t="s">
        <v>238</v>
      </c>
      <c r="B14" s="450"/>
      <c r="C14" s="450"/>
      <c r="D14" s="450"/>
      <c r="E14" s="450"/>
      <c r="F14" s="451"/>
      <c r="G14" s="248" t="s">
        <v>228</v>
      </c>
      <c r="H14" s="244">
        <v>3</v>
      </c>
      <c r="I14" s="246" t="s">
        <v>239</v>
      </c>
      <c r="J14" s="246" t="s">
        <v>232</v>
      </c>
      <c r="K14" s="247">
        <v>3</v>
      </c>
      <c r="L14" s="270"/>
      <c r="M14" s="270"/>
      <c r="N14" s="270"/>
      <c r="O14" s="270"/>
      <c r="P14" s="270"/>
      <c r="Q14" s="270"/>
    </row>
    <row r="15" spans="1:17" ht="111" thickBot="1" x14ac:dyDescent="0.3">
      <c r="A15" s="449" t="s">
        <v>240</v>
      </c>
      <c r="B15" s="450"/>
      <c r="C15" s="450"/>
      <c r="D15" s="450"/>
      <c r="E15" s="450"/>
      <c r="F15" s="451"/>
      <c r="G15" s="248" t="s">
        <v>241</v>
      </c>
      <c r="H15" s="244">
        <v>6</v>
      </c>
      <c r="I15" s="246" t="s">
        <v>242</v>
      </c>
      <c r="J15" s="246" t="s">
        <v>243</v>
      </c>
      <c r="K15" s="247">
        <v>4</v>
      </c>
      <c r="L15" s="270"/>
      <c r="M15" s="270"/>
      <c r="N15" s="270"/>
      <c r="O15" s="270"/>
      <c r="P15" s="270"/>
      <c r="Q15" s="270"/>
    </row>
    <row r="16" spans="1:17" ht="19.5" thickBot="1" x14ac:dyDescent="0.3">
      <c r="A16" s="249"/>
      <c r="B16" s="250"/>
      <c r="C16" s="250"/>
      <c r="D16" s="250"/>
      <c r="E16" s="250"/>
      <c r="F16" s="250"/>
      <c r="G16" s="251"/>
      <c r="H16" s="252">
        <f>SUM(H10:H15)</f>
        <v>38</v>
      </c>
      <c r="I16" s="253"/>
      <c r="J16" s="254"/>
      <c r="K16" s="252">
        <f>SUM(K10:K15)</f>
        <v>27</v>
      </c>
      <c r="L16" s="270"/>
      <c r="M16" s="270"/>
      <c r="N16" s="270"/>
      <c r="O16" s="270"/>
      <c r="P16" s="270"/>
      <c r="Q16" s="270"/>
    </row>
    <row r="17" spans="1:17" ht="38.25" thickBot="1" x14ac:dyDescent="0.3">
      <c r="A17" s="452"/>
      <c r="B17" s="453"/>
      <c r="C17" s="453"/>
      <c r="D17" s="453"/>
      <c r="E17" s="453"/>
      <c r="F17" s="453"/>
      <c r="G17" s="454"/>
      <c r="H17" s="252" t="s">
        <v>244</v>
      </c>
      <c r="I17" s="253"/>
      <c r="J17" s="255"/>
      <c r="K17" s="252" t="s">
        <v>245</v>
      </c>
      <c r="L17" s="270"/>
      <c r="M17" s="270"/>
      <c r="N17" s="270"/>
      <c r="O17" s="270"/>
      <c r="P17" s="270"/>
      <c r="Q17" s="270"/>
    </row>
    <row r="18" spans="1:17" ht="18.75" x14ac:dyDescent="0.25">
      <c r="A18" s="455"/>
      <c r="B18" s="456"/>
      <c r="C18" s="456"/>
      <c r="D18" s="456"/>
      <c r="E18" s="456"/>
      <c r="F18" s="456"/>
      <c r="G18" s="457"/>
      <c r="H18" s="461" t="s">
        <v>246</v>
      </c>
      <c r="I18" s="462"/>
      <c r="J18" s="465">
        <f>K16/H16</f>
        <v>0.71052631578947367</v>
      </c>
      <c r="K18" s="256"/>
      <c r="L18" s="270"/>
      <c r="M18" s="270"/>
      <c r="N18" s="270"/>
      <c r="O18" s="270"/>
      <c r="P18" s="270"/>
      <c r="Q18" s="270"/>
    </row>
    <row r="19" spans="1:17" ht="19.5" thickBot="1" x14ac:dyDescent="0.3">
      <c r="A19" s="458"/>
      <c r="B19" s="459"/>
      <c r="C19" s="459"/>
      <c r="D19" s="459"/>
      <c r="E19" s="459"/>
      <c r="F19" s="459"/>
      <c r="G19" s="460"/>
      <c r="H19" s="463"/>
      <c r="I19" s="464"/>
      <c r="J19" s="466"/>
      <c r="K19" s="257"/>
      <c r="L19" s="270"/>
      <c r="M19" s="270"/>
      <c r="N19" s="270"/>
      <c r="O19" s="270"/>
      <c r="P19" s="270"/>
      <c r="Q19" s="270"/>
    </row>
    <row r="20" spans="1:17" ht="16.5" thickBot="1" x14ac:dyDescent="0.3">
      <c r="A20" s="432" t="s">
        <v>247</v>
      </c>
      <c r="B20" s="433"/>
      <c r="C20" s="433"/>
      <c r="D20" s="433"/>
      <c r="E20" s="433"/>
      <c r="F20" s="434"/>
      <c r="G20" s="435"/>
      <c r="H20" s="436"/>
      <c r="I20" s="436"/>
      <c r="J20" s="436"/>
      <c r="K20" s="437"/>
      <c r="L20" s="270"/>
      <c r="M20" s="270"/>
      <c r="N20" s="270"/>
      <c r="O20" s="270"/>
      <c r="P20" s="270"/>
      <c r="Q20" s="270"/>
    </row>
    <row r="21" spans="1:17" ht="15.75" thickBot="1" x14ac:dyDescent="0.3">
      <c r="A21" s="258" t="s">
        <v>248</v>
      </c>
      <c r="B21" s="441" t="s">
        <v>249</v>
      </c>
      <c r="C21" s="442"/>
      <c r="D21" s="442"/>
      <c r="E21" s="442"/>
      <c r="F21" s="443"/>
      <c r="G21" s="438"/>
      <c r="H21" s="439"/>
      <c r="I21" s="439"/>
      <c r="J21" s="439"/>
      <c r="K21" s="440"/>
      <c r="L21" s="270"/>
      <c r="M21" s="270"/>
      <c r="N21" s="270"/>
      <c r="O21" s="270"/>
      <c r="P21" s="270"/>
      <c r="Q21" s="270"/>
    </row>
    <row r="22" spans="1:17" ht="16.5" thickBot="1" x14ac:dyDescent="0.3">
      <c r="A22" s="259" t="s">
        <v>250</v>
      </c>
      <c r="B22" s="467" t="s">
        <v>251</v>
      </c>
      <c r="C22" s="468"/>
      <c r="D22" s="468"/>
      <c r="E22" s="468"/>
      <c r="F22" s="469"/>
      <c r="G22" s="470" t="s">
        <v>252</v>
      </c>
      <c r="H22" s="471"/>
      <c r="I22" s="471"/>
      <c r="J22" s="471"/>
      <c r="K22" s="472"/>
      <c r="L22" s="270"/>
      <c r="M22" s="270"/>
      <c r="N22" s="270"/>
      <c r="O22" s="270"/>
      <c r="P22" s="270"/>
      <c r="Q22" s="270"/>
    </row>
    <row r="23" spans="1:17" ht="16.5" x14ac:dyDescent="0.3">
      <c r="A23" s="259" t="s">
        <v>228</v>
      </c>
      <c r="B23" s="467" t="s">
        <v>253</v>
      </c>
      <c r="C23" s="468"/>
      <c r="D23" s="468"/>
      <c r="E23" s="468"/>
      <c r="F23" s="473"/>
      <c r="G23" s="260">
        <v>1</v>
      </c>
      <c r="H23" s="261">
        <v>2</v>
      </c>
      <c r="I23" s="261">
        <v>3</v>
      </c>
      <c r="J23" s="261">
        <v>4</v>
      </c>
      <c r="K23" s="262">
        <v>5</v>
      </c>
      <c r="L23" s="270"/>
      <c r="M23" s="270"/>
      <c r="N23" s="270"/>
      <c r="O23" s="270"/>
      <c r="P23" s="270"/>
      <c r="Q23" s="270"/>
    </row>
    <row r="24" spans="1:17" ht="17.25" thickBot="1" x14ac:dyDescent="0.35">
      <c r="A24" s="259" t="s">
        <v>241</v>
      </c>
      <c r="B24" s="467" t="s">
        <v>254</v>
      </c>
      <c r="C24" s="468"/>
      <c r="D24" s="468"/>
      <c r="E24" s="468"/>
      <c r="F24" s="473"/>
      <c r="G24" s="263" t="s">
        <v>255</v>
      </c>
      <c r="H24" s="264" t="s">
        <v>256</v>
      </c>
      <c r="I24" s="265" t="s">
        <v>257</v>
      </c>
      <c r="J24" s="265" t="s">
        <v>258</v>
      </c>
      <c r="K24" s="266" t="s">
        <v>259</v>
      </c>
      <c r="L24" s="270"/>
      <c r="M24" s="270"/>
      <c r="N24" s="270"/>
      <c r="O24" s="270"/>
      <c r="P24" s="270"/>
      <c r="Q24" s="270"/>
    </row>
    <row r="25" spans="1:17" ht="16.5" thickBot="1" x14ac:dyDescent="0.3">
      <c r="A25" s="267" t="s">
        <v>260</v>
      </c>
      <c r="B25" s="474" t="s">
        <v>261</v>
      </c>
      <c r="C25" s="475"/>
      <c r="D25" s="475"/>
      <c r="E25" s="475"/>
      <c r="F25" s="476"/>
      <c r="G25" s="477"/>
      <c r="H25" s="478"/>
      <c r="I25" s="478"/>
      <c r="J25" s="478"/>
      <c r="K25" s="479"/>
      <c r="L25" s="270"/>
      <c r="M25" s="270"/>
      <c r="N25" s="270"/>
      <c r="O25" s="270"/>
      <c r="P25" s="270"/>
      <c r="Q25" s="270"/>
    </row>
    <row r="26" spans="1:17" ht="15.75" x14ac:dyDescent="0.2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70"/>
      <c r="M26" s="270"/>
      <c r="N26" s="270"/>
      <c r="O26" s="270"/>
      <c r="P26" s="270"/>
      <c r="Q26" s="270"/>
    </row>
    <row r="27" spans="1:17" ht="15.75" x14ac:dyDescent="0.2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70"/>
      <c r="M27" s="270"/>
      <c r="N27" s="270"/>
      <c r="O27" s="270"/>
      <c r="P27" s="270"/>
      <c r="Q27" s="270"/>
    </row>
    <row r="28" spans="1:17" ht="15.75" x14ac:dyDescent="0.25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0"/>
      <c r="M28" s="270"/>
      <c r="N28" s="270"/>
      <c r="O28" s="270"/>
      <c r="P28" s="270"/>
      <c r="Q28" s="270"/>
    </row>
    <row r="29" spans="1:17" ht="15.75" x14ac:dyDescent="0.25">
      <c r="A29" s="271"/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0"/>
      <c r="M29" s="270"/>
      <c r="N29" s="270"/>
      <c r="O29" s="270"/>
      <c r="P29" s="270"/>
      <c r="Q29" s="270"/>
    </row>
    <row r="30" spans="1:17" ht="15.75" x14ac:dyDescent="0.25">
      <c r="A30" s="271"/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0"/>
      <c r="M30" s="270"/>
      <c r="N30" s="270"/>
      <c r="O30" s="270"/>
      <c r="P30" s="270"/>
      <c r="Q30" s="270"/>
    </row>
    <row r="31" spans="1:17" ht="15.75" x14ac:dyDescent="0.25">
      <c r="A31" s="271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0"/>
      <c r="M31" s="270"/>
      <c r="N31" s="270"/>
      <c r="O31" s="270"/>
      <c r="P31" s="270"/>
      <c r="Q31" s="270"/>
    </row>
    <row r="32" spans="1:17" ht="15.75" x14ac:dyDescent="0.2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0"/>
      <c r="M32" s="270"/>
      <c r="N32" s="270"/>
      <c r="O32" s="270"/>
      <c r="P32" s="270"/>
      <c r="Q32" s="270"/>
    </row>
    <row r="33" spans="1:17" x14ac:dyDescent="0.25">
      <c r="A33" s="270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</row>
    <row r="34" spans="1:17" x14ac:dyDescent="0.25">
      <c r="A34" s="270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</row>
    <row r="35" spans="1:17" x14ac:dyDescent="0.25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</row>
  </sheetData>
  <mergeCells count="26">
    <mergeCell ref="B22:F22"/>
    <mergeCell ref="G22:K22"/>
    <mergeCell ref="B23:F23"/>
    <mergeCell ref="B24:F24"/>
    <mergeCell ref="B25:F25"/>
    <mergeCell ref="G25:K25"/>
    <mergeCell ref="A20:F20"/>
    <mergeCell ref="G20:K21"/>
    <mergeCell ref="B21:F21"/>
    <mergeCell ref="A8:K8"/>
    <mergeCell ref="A9:F9"/>
    <mergeCell ref="A10:F10"/>
    <mergeCell ref="A11:F11"/>
    <mergeCell ref="A12:F12"/>
    <mergeCell ref="A13:F13"/>
    <mergeCell ref="A14:F14"/>
    <mergeCell ref="A15:F15"/>
    <mergeCell ref="A17:G19"/>
    <mergeCell ref="H18:I19"/>
    <mergeCell ref="J18:J19"/>
    <mergeCell ref="A7:K7"/>
    <mergeCell ref="A1:K1"/>
    <mergeCell ref="A2:K2"/>
    <mergeCell ref="A3:K3"/>
    <mergeCell ref="A4:K5"/>
    <mergeCell ref="A6:K6"/>
  </mergeCells>
  <pageMargins left="0.23622047244094491" right="0.31496062992125984" top="0.59055118110236227" bottom="0.59055118110236227" header="0.31496062992125984" footer="0.31496062992125984"/>
  <pageSetup paperSize="9" scale="41" orientation="portrait" r:id="rId1"/>
  <headerFooter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Layout" topLeftCell="A16" zoomScaleNormal="100" workbookViewId="0">
      <selection activeCell="A43" sqref="A43"/>
    </sheetView>
  </sheetViews>
  <sheetFormatPr baseColWidth="10" defaultRowHeight="12.75" x14ac:dyDescent="0.2"/>
  <cols>
    <col min="1" max="1" width="45.7109375" style="1" customWidth="1"/>
    <col min="2" max="2" width="16" style="1" bestFit="1" customWidth="1"/>
    <col min="3" max="4" width="11.42578125" style="1"/>
    <col min="5" max="5" width="12.28515625" style="1" customWidth="1"/>
    <col min="6" max="16384" width="11.42578125" style="1"/>
  </cols>
  <sheetData>
    <row r="1" spans="1:9" ht="39.75" customHeight="1" thickBot="1" x14ac:dyDescent="0.25">
      <c r="A1" s="311" t="s">
        <v>99</v>
      </c>
      <c r="B1" s="312"/>
      <c r="C1" s="312"/>
      <c r="D1" s="312"/>
      <c r="E1" s="313"/>
      <c r="F1" s="54"/>
      <c r="G1" s="15"/>
      <c r="H1" s="15"/>
      <c r="I1" s="15"/>
    </row>
    <row r="2" spans="1:9" ht="24.75" customHeight="1" x14ac:dyDescent="0.25">
      <c r="A2" s="316" t="s">
        <v>196</v>
      </c>
      <c r="B2" s="316"/>
      <c r="C2" s="316"/>
      <c r="D2" s="316"/>
      <c r="E2" s="316"/>
      <c r="F2" s="54"/>
      <c r="G2" s="15"/>
      <c r="H2" s="15"/>
      <c r="I2" s="15"/>
    </row>
    <row r="3" spans="1:9" ht="19.5" customHeight="1" x14ac:dyDescent="0.25">
      <c r="A3" s="55"/>
      <c r="B3" s="55"/>
      <c r="C3" s="55"/>
      <c r="D3" s="55"/>
      <c r="E3" s="55"/>
      <c r="F3" s="54"/>
      <c r="G3" s="15"/>
      <c r="H3" s="15"/>
      <c r="I3" s="15"/>
    </row>
    <row r="4" spans="1:9" ht="19.5" customHeight="1" x14ac:dyDescent="0.2">
      <c r="A4" s="170" t="s">
        <v>147</v>
      </c>
      <c r="B4" s="240" t="s">
        <v>148</v>
      </c>
      <c r="C4" s="90"/>
      <c r="D4" s="90"/>
      <c r="E4" s="90"/>
      <c r="F4" s="54"/>
      <c r="G4" s="15"/>
      <c r="H4" s="15"/>
      <c r="I4" s="15"/>
    </row>
    <row r="5" spans="1:9" ht="19.5" customHeight="1" x14ac:dyDescent="0.2">
      <c r="A5" s="170" t="s">
        <v>143</v>
      </c>
      <c r="B5" s="240" t="s">
        <v>144</v>
      </c>
      <c r="C5" s="90"/>
      <c r="D5" s="90"/>
      <c r="E5" s="90"/>
      <c r="F5" s="54"/>
      <c r="G5" s="15"/>
      <c r="H5" s="15"/>
      <c r="I5" s="15"/>
    </row>
    <row r="6" spans="1:9" ht="19.5" customHeight="1" x14ac:dyDescent="0.2">
      <c r="A6" s="90" t="s">
        <v>149</v>
      </c>
      <c r="B6" s="90"/>
      <c r="C6" s="90"/>
      <c r="D6" s="90"/>
      <c r="E6" s="90"/>
      <c r="F6" s="54"/>
      <c r="G6" s="15"/>
      <c r="H6" s="15"/>
      <c r="I6" s="15"/>
    </row>
    <row r="7" spans="1:9" ht="19.5" customHeight="1" x14ac:dyDescent="0.2">
      <c r="A7" s="170" t="s">
        <v>88</v>
      </c>
      <c r="B7" s="314" t="s">
        <v>204</v>
      </c>
      <c r="C7" s="314"/>
      <c r="D7" s="314"/>
      <c r="E7" s="314"/>
      <c r="F7" s="54"/>
      <c r="G7" s="15"/>
      <c r="H7" s="15"/>
      <c r="I7" s="15"/>
    </row>
    <row r="8" spans="1:9" ht="19.5" customHeight="1" x14ac:dyDescent="0.2">
      <c r="A8" s="170" t="s">
        <v>145</v>
      </c>
      <c r="B8" s="314" t="s">
        <v>146</v>
      </c>
      <c r="C8" s="314"/>
      <c r="D8" s="314"/>
      <c r="E8" s="314"/>
      <c r="F8" s="54"/>
      <c r="G8" s="15"/>
      <c r="H8" s="15"/>
      <c r="I8" s="15"/>
    </row>
    <row r="9" spans="1:9" ht="19.5" customHeight="1" x14ac:dyDescent="0.2">
      <c r="A9" s="90"/>
      <c r="B9" s="90"/>
      <c r="C9" s="90"/>
      <c r="D9" s="90"/>
      <c r="E9" s="90"/>
      <c r="F9" s="54"/>
      <c r="G9" s="15"/>
      <c r="H9" s="15"/>
      <c r="I9" s="15"/>
    </row>
    <row r="10" spans="1:9" ht="41.25" customHeight="1" x14ac:dyDescent="0.2">
      <c r="A10" s="315" t="s">
        <v>150</v>
      </c>
      <c r="B10" s="315"/>
      <c r="C10" s="315"/>
      <c r="D10" s="315"/>
      <c r="E10" s="315"/>
      <c r="F10" s="54"/>
      <c r="G10" s="15"/>
      <c r="H10" s="15"/>
      <c r="I10" s="15"/>
    </row>
    <row r="11" spans="1:9" ht="19.5" customHeight="1" x14ac:dyDescent="0.2">
      <c r="A11" s="90" t="s">
        <v>151</v>
      </c>
      <c r="B11" s="90"/>
      <c r="C11" s="90"/>
      <c r="D11" s="90"/>
      <c r="E11" s="90"/>
      <c r="F11" s="54"/>
      <c r="G11" s="15"/>
      <c r="H11" s="15"/>
      <c r="I11" s="15"/>
    </row>
    <row r="12" spans="1:9" ht="19.5" customHeight="1" thickBot="1" x14ac:dyDescent="0.3">
      <c r="A12" s="55"/>
      <c r="B12" s="55"/>
      <c r="C12" s="55"/>
      <c r="D12" s="55"/>
      <c r="E12" s="55"/>
      <c r="F12" s="54"/>
      <c r="G12" s="15"/>
      <c r="H12" s="15"/>
      <c r="I12" s="15"/>
    </row>
    <row r="13" spans="1:9" ht="19.5" customHeight="1" thickBot="1" x14ac:dyDescent="0.3">
      <c r="A13" s="306" t="s">
        <v>152</v>
      </c>
      <c r="B13" s="307"/>
      <c r="C13" s="307"/>
      <c r="D13" s="307"/>
      <c r="E13" s="308"/>
      <c r="F13" s="54"/>
      <c r="G13" s="15"/>
      <c r="H13" s="15"/>
      <c r="I13" s="15"/>
    </row>
    <row r="14" spans="1:9" ht="27" customHeight="1" x14ac:dyDescent="0.25">
      <c r="A14" s="67" t="s">
        <v>153</v>
      </c>
      <c r="B14" s="55"/>
      <c r="C14" s="55"/>
      <c r="D14" s="55"/>
      <c r="E14" s="55"/>
      <c r="F14" s="54"/>
      <c r="G14" s="15"/>
      <c r="H14" s="15"/>
      <c r="I14" s="15"/>
    </row>
    <row r="15" spans="1:9" ht="19.5" customHeight="1" x14ac:dyDescent="0.25">
      <c r="A15" s="86" t="s">
        <v>154</v>
      </c>
      <c r="B15" s="86" t="s">
        <v>155</v>
      </c>
      <c r="C15" s="86"/>
      <c r="D15" s="55"/>
      <c r="E15" s="55"/>
      <c r="F15" s="54"/>
      <c r="G15" s="15"/>
      <c r="H15" s="15"/>
      <c r="I15" s="15"/>
    </row>
    <row r="16" spans="1:9" ht="19.5" customHeight="1" x14ac:dyDescent="0.25">
      <c r="A16" s="86" t="s">
        <v>156</v>
      </c>
      <c r="B16" s="86" t="s">
        <v>157</v>
      </c>
      <c r="C16" s="86"/>
      <c r="D16" s="55"/>
      <c r="E16" s="55"/>
      <c r="F16" s="54"/>
      <c r="G16" s="15"/>
      <c r="H16" s="15"/>
      <c r="I16" s="15"/>
    </row>
    <row r="17" spans="1:9" ht="19.5" customHeight="1" x14ac:dyDescent="0.25">
      <c r="A17" s="92" t="s">
        <v>163</v>
      </c>
      <c r="B17" s="87"/>
      <c r="C17" s="87"/>
      <c r="D17" s="55"/>
      <c r="E17" s="55"/>
      <c r="F17" s="54"/>
      <c r="G17" s="15"/>
      <c r="H17" s="15"/>
      <c r="I17" s="15"/>
    </row>
    <row r="18" spans="1:9" ht="19.5" customHeight="1" thickBot="1" x14ac:dyDescent="0.3">
      <c r="A18" s="55"/>
      <c r="B18" s="55"/>
      <c r="C18" s="55"/>
      <c r="D18" s="55"/>
      <c r="E18" s="55"/>
      <c r="F18" s="54"/>
      <c r="G18" s="15"/>
      <c r="H18" s="15"/>
      <c r="I18" s="15"/>
    </row>
    <row r="19" spans="1:9" ht="19.5" customHeight="1" thickBot="1" x14ac:dyDescent="0.3">
      <c r="A19" s="306" t="s">
        <v>158</v>
      </c>
      <c r="B19" s="307"/>
      <c r="C19" s="307"/>
      <c r="D19" s="307"/>
      <c r="E19" s="308"/>
      <c r="F19" s="54"/>
      <c r="G19" s="15"/>
      <c r="H19" s="15"/>
      <c r="I19" s="15"/>
    </row>
    <row r="20" spans="1:9" ht="30" customHeight="1" x14ac:dyDescent="0.25">
      <c r="A20" s="67" t="s">
        <v>153</v>
      </c>
      <c r="B20" s="55"/>
      <c r="C20" s="55"/>
      <c r="D20" s="55"/>
      <c r="E20" s="55"/>
      <c r="F20" s="54"/>
      <c r="G20" s="15"/>
      <c r="H20" s="15"/>
      <c r="I20" s="15"/>
    </row>
    <row r="21" spans="1:9" ht="19.5" customHeight="1" x14ac:dyDescent="0.25">
      <c r="A21" s="86" t="s">
        <v>154</v>
      </c>
      <c r="B21" s="86" t="s">
        <v>159</v>
      </c>
      <c r="C21" s="86"/>
      <c r="D21" s="55"/>
      <c r="E21" s="55"/>
      <c r="F21" s="54"/>
      <c r="G21" s="15"/>
      <c r="H21" s="15"/>
      <c r="I21" s="15"/>
    </row>
    <row r="22" spans="1:9" ht="19.5" customHeight="1" x14ac:dyDescent="0.25">
      <c r="A22" s="86" t="s">
        <v>156</v>
      </c>
      <c r="B22" s="86" t="s">
        <v>157</v>
      </c>
      <c r="C22" s="86"/>
      <c r="D22" s="55"/>
      <c r="E22" s="55"/>
      <c r="F22" s="54"/>
      <c r="G22" s="15"/>
      <c r="H22" s="15"/>
      <c r="I22" s="15"/>
    </row>
    <row r="23" spans="1:9" ht="19.5" customHeight="1" x14ac:dyDescent="0.25">
      <c r="A23" s="92" t="s">
        <v>163</v>
      </c>
      <c r="B23" s="87"/>
      <c r="C23" s="87"/>
      <c r="D23" s="55"/>
      <c r="E23" s="55"/>
      <c r="F23" s="54"/>
      <c r="G23" s="15"/>
      <c r="H23" s="15"/>
      <c r="I23" s="15"/>
    </row>
    <row r="24" spans="1:9" ht="19.5" customHeight="1" thickBot="1" x14ac:dyDescent="0.3">
      <c r="A24" s="55"/>
      <c r="B24" s="55"/>
      <c r="C24" s="55"/>
      <c r="D24" s="55"/>
      <c r="E24" s="55"/>
      <c r="F24" s="54"/>
      <c r="G24" s="15"/>
      <c r="H24" s="15"/>
      <c r="I24" s="15"/>
    </row>
    <row r="25" spans="1:9" ht="19.5" customHeight="1" thickBot="1" x14ac:dyDescent="0.3">
      <c r="A25" s="306" t="s">
        <v>160</v>
      </c>
      <c r="B25" s="307"/>
      <c r="C25" s="307"/>
      <c r="D25" s="307"/>
      <c r="E25" s="308"/>
      <c r="F25" s="54"/>
      <c r="G25" s="15"/>
      <c r="H25" s="15"/>
      <c r="I25" s="15"/>
    </row>
    <row r="26" spans="1:9" ht="25.5" customHeight="1" x14ac:dyDescent="0.25">
      <c r="A26" s="67" t="s">
        <v>161</v>
      </c>
      <c r="B26" s="55"/>
      <c r="C26" s="55"/>
      <c r="D26" s="55"/>
      <c r="E26" s="55"/>
      <c r="F26" s="54"/>
      <c r="G26" s="15"/>
      <c r="H26" s="15"/>
      <c r="I26" s="15"/>
    </row>
    <row r="27" spans="1:9" ht="19.5" customHeight="1" x14ac:dyDescent="0.25">
      <c r="A27" s="86" t="s">
        <v>154</v>
      </c>
      <c r="B27" s="310" t="s">
        <v>155</v>
      </c>
      <c r="C27" s="310"/>
      <c r="D27" s="310"/>
      <c r="E27" s="310"/>
      <c r="F27" s="54"/>
      <c r="G27" s="15"/>
      <c r="H27" s="15"/>
      <c r="I27" s="15"/>
    </row>
    <row r="28" spans="1:9" ht="19.5" customHeight="1" x14ac:dyDescent="0.25">
      <c r="A28" s="86" t="s">
        <v>156</v>
      </c>
      <c r="B28" s="309" t="s">
        <v>162</v>
      </c>
      <c r="C28" s="309"/>
      <c r="D28" s="309"/>
      <c r="E28" s="309"/>
      <c r="F28" s="54"/>
      <c r="G28" s="15"/>
      <c r="H28" s="15"/>
      <c r="I28" s="15"/>
    </row>
    <row r="29" spans="1:9" ht="19.5" customHeight="1" x14ac:dyDescent="0.25">
      <c r="A29" s="55"/>
      <c r="B29" s="55"/>
      <c r="C29" s="55"/>
      <c r="D29" s="55"/>
      <c r="E29" s="55"/>
      <c r="F29" s="54"/>
      <c r="G29" s="15"/>
      <c r="H29" s="15"/>
      <c r="I29" s="15"/>
    </row>
    <row r="30" spans="1:9" ht="19.5" customHeight="1" x14ac:dyDescent="0.25">
      <c r="A30" s="55"/>
      <c r="B30" s="55"/>
      <c r="C30" s="55"/>
      <c r="D30" s="55"/>
      <c r="E30" s="55"/>
      <c r="F30" s="54"/>
      <c r="G30" s="15"/>
      <c r="H30" s="15"/>
      <c r="I30" s="15"/>
    </row>
    <row r="31" spans="1:9" ht="15" x14ac:dyDescent="0.2">
      <c r="A31" s="53"/>
      <c r="B31" s="54"/>
      <c r="C31" s="54"/>
      <c r="D31" s="54"/>
      <c r="E31" s="54"/>
      <c r="F31" s="54"/>
      <c r="G31" s="15"/>
      <c r="H31" s="15"/>
      <c r="I31" s="15"/>
    </row>
    <row r="32" spans="1:9" ht="9.75" customHeight="1" x14ac:dyDescent="0.2">
      <c r="A32" s="53"/>
      <c r="B32" s="53"/>
      <c r="C32" s="53"/>
      <c r="D32" s="53"/>
      <c r="E32" s="53"/>
      <c r="F32" s="54"/>
      <c r="G32" s="15"/>
      <c r="H32" s="15"/>
      <c r="I32" s="15"/>
    </row>
    <row r="33" spans="1:9" x14ac:dyDescent="0.2">
      <c r="A33" s="54"/>
      <c r="B33" s="54"/>
      <c r="C33" s="54"/>
      <c r="D33" s="54"/>
      <c r="E33" s="54"/>
      <c r="F33" s="54"/>
      <c r="G33" s="15"/>
      <c r="H33" s="15"/>
      <c r="I33" s="15"/>
    </row>
    <row r="34" spans="1:9" x14ac:dyDescent="0.2">
      <c r="A34" s="54"/>
      <c r="B34" s="54"/>
      <c r="C34" s="54"/>
      <c r="D34" s="54"/>
      <c r="E34" s="54"/>
      <c r="F34" s="54"/>
      <c r="G34" s="15"/>
      <c r="H34" s="15"/>
      <c r="I34" s="15"/>
    </row>
    <row r="35" spans="1:9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2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15"/>
      <c r="I38" s="15"/>
    </row>
  </sheetData>
  <mergeCells count="10">
    <mergeCell ref="A25:E25"/>
    <mergeCell ref="B28:E28"/>
    <mergeCell ref="B27:E27"/>
    <mergeCell ref="A1:E1"/>
    <mergeCell ref="B7:E7"/>
    <mergeCell ref="B8:E8"/>
    <mergeCell ref="A10:E10"/>
    <mergeCell ref="A13:E13"/>
    <mergeCell ref="A19:E19"/>
    <mergeCell ref="A2:E2"/>
  </mergeCells>
  <pageMargins left="0.23622047244094491" right="0.23622047244094491" top="0.55118110236220474" bottom="0.35433070866141736" header="0.31496062992125984" footer="0.31496062992125984"/>
  <pageSetup paperSize="9" scale="69" orientation="portrait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WhiteSpace="0" topLeftCell="A10" zoomScaleNormal="100" workbookViewId="0">
      <selection activeCell="B22" sqref="B22"/>
    </sheetView>
  </sheetViews>
  <sheetFormatPr baseColWidth="10" defaultRowHeight="12.75" x14ac:dyDescent="0.2"/>
  <cols>
    <col min="1" max="1" width="45.7109375" style="1" customWidth="1"/>
    <col min="2" max="2" width="16" style="1" bestFit="1" customWidth="1"/>
    <col min="3" max="4" width="11.42578125" style="1"/>
    <col min="5" max="5" width="12.28515625" style="1" customWidth="1"/>
    <col min="6" max="16384" width="11.42578125" style="1"/>
  </cols>
  <sheetData>
    <row r="1" spans="1:9" ht="30.75" customHeight="1" x14ac:dyDescent="0.2">
      <c r="A1" s="322" t="s">
        <v>99</v>
      </c>
      <c r="B1" s="323"/>
      <c r="C1" s="323"/>
      <c r="D1" s="323"/>
      <c r="E1" s="324"/>
      <c r="F1" s="54"/>
      <c r="G1" s="15"/>
      <c r="H1" s="15"/>
      <c r="I1" s="15"/>
    </row>
    <row r="2" spans="1:9" ht="18.75" customHeight="1" x14ac:dyDescent="0.25">
      <c r="A2" s="316" t="s">
        <v>152</v>
      </c>
      <c r="B2" s="316"/>
      <c r="C2" s="316"/>
      <c r="D2" s="316"/>
      <c r="E2" s="316"/>
      <c r="F2" s="54"/>
      <c r="G2" s="15"/>
      <c r="H2" s="15"/>
      <c r="I2" s="15"/>
    </row>
    <row r="3" spans="1:9" ht="36" customHeight="1" x14ac:dyDescent="0.2">
      <c r="A3" s="317" t="s">
        <v>172</v>
      </c>
      <c r="B3" s="317"/>
      <c r="C3" s="317"/>
      <c r="D3" s="317"/>
      <c r="E3" s="317"/>
      <c r="F3" s="54"/>
      <c r="G3" s="15"/>
      <c r="H3" s="15"/>
      <c r="I3" s="15"/>
    </row>
    <row r="4" spans="1:9" ht="15" x14ac:dyDescent="0.2">
      <c r="A4" s="53"/>
      <c r="B4" s="54"/>
      <c r="C4" s="54"/>
      <c r="D4" s="54"/>
      <c r="E4" s="54"/>
      <c r="F4" s="54"/>
      <c r="G4" s="15"/>
      <c r="H4" s="15"/>
      <c r="I4" s="15"/>
    </row>
    <row r="5" spans="1:9" ht="9.75" customHeight="1" x14ac:dyDescent="0.2">
      <c r="A5" s="53"/>
      <c r="B5" s="53"/>
      <c r="C5" s="53"/>
      <c r="D5" s="53"/>
      <c r="E5" s="53"/>
      <c r="F5" s="54"/>
      <c r="G5" s="15"/>
      <c r="H5" s="15"/>
      <c r="I5" s="15"/>
    </row>
    <row r="6" spans="1:9" ht="16.5" thickBot="1" x14ac:dyDescent="0.3">
      <c r="A6" s="51" t="s">
        <v>84</v>
      </c>
      <c r="B6" s="54"/>
      <c r="C6" s="54"/>
      <c r="D6" s="54"/>
      <c r="E6" s="54"/>
      <c r="F6" s="54"/>
      <c r="G6" s="15"/>
      <c r="H6" s="15"/>
      <c r="I6" s="15"/>
    </row>
    <row r="7" spans="1:9" ht="16.5" thickBot="1" x14ac:dyDescent="0.3">
      <c r="A7" s="13" t="s">
        <v>126</v>
      </c>
      <c r="B7" s="28">
        <v>77000</v>
      </c>
      <c r="C7" s="54"/>
      <c r="D7" s="54"/>
      <c r="E7" s="54"/>
      <c r="F7" s="54"/>
      <c r="G7" s="15"/>
      <c r="H7" s="15"/>
      <c r="I7" s="15"/>
    </row>
    <row r="8" spans="1:9" ht="15" x14ac:dyDescent="0.2">
      <c r="A8" s="12" t="s">
        <v>21</v>
      </c>
      <c r="B8" s="19">
        <v>16.670000000000002</v>
      </c>
      <c r="C8" s="54"/>
      <c r="D8" s="54"/>
      <c r="E8" s="54"/>
      <c r="F8" s="54"/>
      <c r="G8" s="15"/>
      <c r="H8" s="15"/>
      <c r="I8" s="15"/>
    </row>
    <row r="9" spans="1:9" ht="15" x14ac:dyDescent="0.2">
      <c r="A9" s="8" t="s">
        <v>25</v>
      </c>
      <c r="B9" s="20">
        <v>450</v>
      </c>
      <c r="C9" s="54"/>
      <c r="D9" s="54"/>
      <c r="E9" s="54"/>
      <c r="F9" s="54"/>
      <c r="G9" s="15"/>
      <c r="H9" s="15"/>
      <c r="I9" s="15"/>
    </row>
    <row r="10" spans="1:9" ht="30" x14ac:dyDescent="0.2">
      <c r="A10" s="7" t="s">
        <v>57</v>
      </c>
      <c r="B10" s="21">
        <v>0.02</v>
      </c>
      <c r="C10" s="54"/>
      <c r="D10" s="54"/>
      <c r="E10" s="54"/>
      <c r="F10" s="54"/>
      <c r="G10" s="15"/>
      <c r="H10" s="15"/>
      <c r="I10" s="15"/>
    </row>
    <row r="11" spans="1:9" ht="15" x14ac:dyDescent="0.2">
      <c r="A11" s="4" t="s">
        <v>22</v>
      </c>
      <c r="B11" s="22">
        <v>6.16</v>
      </c>
      <c r="C11" s="54"/>
      <c r="D11" s="54"/>
      <c r="E11" s="54"/>
      <c r="F11" s="54"/>
      <c r="G11" s="15"/>
      <c r="H11" s="15"/>
      <c r="I11" s="15"/>
    </row>
    <row r="12" spans="1:9" ht="15" x14ac:dyDescent="0.2">
      <c r="A12" s="4" t="s">
        <v>23</v>
      </c>
      <c r="B12" s="22">
        <v>10.77</v>
      </c>
      <c r="C12" s="54"/>
      <c r="D12" s="54"/>
      <c r="E12" s="54"/>
      <c r="F12" s="54"/>
      <c r="G12" s="15"/>
      <c r="H12" s="15"/>
      <c r="I12" s="15"/>
    </row>
    <row r="13" spans="1:9" ht="15.75" thickBot="1" x14ac:dyDescent="0.25">
      <c r="A13" s="71"/>
      <c r="B13" s="72"/>
      <c r="C13" s="57"/>
      <c r="D13" s="54"/>
      <c r="E13" s="54"/>
      <c r="F13" s="54"/>
      <c r="G13" s="15"/>
      <c r="H13" s="15"/>
      <c r="I13" s="15"/>
    </row>
    <row r="14" spans="1:9" ht="16.5" thickBot="1" x14ac:dyDescent="0.3">
      <c r="A14" s="13" t="s">
        <v>93</v>
      </c>
      <c r="B14" s="28">
        <v>42000</v>
      </c>
      <c r="C14" s="54"/>
      <c r="D14" s="54"/>
      <c r="E14" s="54"/>
      <c r="F14" s="54"/>
      <c r="G14" s="15"/>
      <c r="H14" s="15"/>
      <c r="I14" s="15"/>
    </row>
    <row r="15" spans="1:9" ht="15" x14ac:dyDescent="0.2">
      <c r="A15" s="12" t="s">
        <v>21</v>
      </c>
      <c r="B15" s="19">
        <v>12.5</v>
      </c>
      <c r="C15" s="54"/>
      <c r="D15" s="54"/>
      <c r="E15" s="54"/>
      <c r="F15" s="54"/>
      <c r="G15" s="15"/>
      <c r="H15" s="15"/>
      <c r="I15" s="15"/>
    </row>
    <row r="16" spans="1:9" ht="15" x14ac:dyDescent="0.2">
      <c r="A16" s="4" t="s">
        <v>25</v>
      </c>
      <c r="B16" s="20">
        <v>100</v>
      </c>
      <c r="C16" s="54"/>
      <c r="D16" s="54"/>
      <c r="E16" s="54"/>
      <c r="F16" s="54"/>
      <c r="G16" s="15"/>
      <c r="H16" s="15"/>
      <c r="I16" s="15"/>
    </row>
    <row r="17" spans="1:9" ht="30" x14ac:dyDescent="0.2">
      <c r="A17" s="7" t="s">
        <v>57</v>
      </c>
      <c r="B17" s="21">
        <v>0.02</v>
      </c>
      <c r="C17" s="54"/>
      <c r="D17" s="54"/>
      <c r="E17" s="54"/>
      <c r="F17" s="54"/>
      <c r="G17" s="15"/>
      <c r="H17" s="15"/>
      <c r="I17" s="15"/>
    </row>
    <row r="18" spans="1:9" ht="15" x14ac:dyDescent="0.2">
      <c r="A18" s="4" t="s">
        <v>22</v>
      </c>
      <c r="B18" s="22">
        <v>12.6</v>
      </c>
      <c r="C18" s="54"/>
      <c r="D18" s="54"/>
      <c r="E18" s="54"/>
      <c r="F18" s="54"/>
      <c r="G18" s="15"/>
      <c r="H18" s="15"/>
      <c r="I18" s="15"/>
    </row>
    <row r="19" spans="1:9" ht="15.75" thickBot="1" x14ac:dyDescent="0.25">
      <c r="A19" s="71"/>
      <c r="B19" s="72"/>
      <c r="C19" s="54"/>
      <c r="D19" s="54"/>
      <c r="E19" s="54"/>
      <c r="F19" s="54"/>
      <c r="G19" s="15"/>
      <c r="H19" s="15"/>
      <c r="I19" s="15"/>
    </row>
    <row r="20" spans="1:9" ht="16.5" thickBot="1" x14ac:dyDescent="0.3">
      <c r="A20" s="13" t="s">
        <v>101</v>
      </c>
      <c r="B20" s="58"/>
      <c r="C20" s="54"/>
      <c r="D20" s="54"/>
      <c r="E20" s="54"/>
      <c r="F20" s="54"/>
      <c r="G20" s="15"/>
      <c r="H20" s="15"/>
      <c r="I20" s="15"/>
    </row>
    <row r="21" spans="1:9" ht="15" x14ac:dyDescent="0.2">
      <c r="A21" s="12" t="s">
        <v>24</v>
      </c>
      <c r="B21" s="19">
        <v>0.6</v>
      </c>
      <c r="C21" s="54"/>
      <c r="D21" s="54"/>
      <c r="E21" s="54"/>
      <c r="F21" s="54"/>
      <c r="G21" s="15"/>
      <c r="H21" s="15"/>
      <c r="I21" s="15"/>
    </row>
    <row r="22" spans="1:9" ht="15.75" thickBot="1" x14ac:dyDescent="0.25">
      <c r="A22" s="71"/>
      <c r="B22" s="72"/>
      <c r="C22" s="54"/>
      <c r="D22" s="54"/>
      <c r="E22" s="54"/>
      <c r="F22" s="54"/>
      <c r="G22" s="15"/>
      <c r="H22" s="15"/>
      <c r="I22" s="15"/>
    </row>
    <row r="23" spans="1:9" ht="16.5" thickBot="1" x14ac:dyDescent="0.3">
      <c r="A23" s="325" t="s">
        <v>127</v>
      </c>
      <c r="B23" s="326"/>
      <c r="C23" s="53"/>
      <c r="D23" s="53"/>
      <c r="E23" s="53"/>
      <c r="F23" s="54"/>
      <c r="G23" s="15"/>
      <c r="H23" s="15"/>
      <c r="I23" s="15"/>
    </row>
    <row r="24" spans="1:9" ht="15" x14ac:dyDescent="0.2">
      <c r="A24" s="12" t="s">
        <v>121</v>
      </c>
      <c r="B24" s="27">
        <v>0.5</v>
      </c>
      <c r="C24" s="53"/>
      <c r="D24" s="53"/>
      <c r="E24" s="53"/>
      <c r="F24" s="54"/>
      <c r="G24" s="15"/>
      <c r="H24" s="15"/>
      <c r="I24" s="15"/>
    </row>
    <row r="25" spans="1:9" ht="15" x14ac:dyDescent="0.2">
      <c r="A25" s="12" t="s">
        <v>122</v>
      </c>
      <c r="B25" s="29">
        <v>0.5</v>
      </c>
      <c r="C25" s="53"/>
      <c r="D25" s="53"/>
      <c r="E25" s="53"/>
      <c r="F25" s="54"/>
      <c r="G25" s="15"/>
      <c r="H25" s="15"/>
      <c r="I25" s="15"/>
    </row>
    <row r="26" spans="1:9" ht="15" x14ac:dyDescent="0.2">
      <c r="A26" s="12" t="s">
        <v>123</v>
      </c>
      <c r="B26" s="29">
        <v>0.03</v>
      </c>
      <c r="C26" s="53"/>
      <c r="D26" s="53"/>
      <c r="E26" s="53"/>
      <c r="F26" s="54"/>
      <c r="G26" s="15"/>
      <c r="H26" s="15"/>
      <c r="I26" s="15"/>
    </row>
    <row r="27" spans="1:9" ht="15" x14ac:dyDescent="0.2">
      <c r="A27" s="12" t="s">
        <v>124</v>
      </c>
      <c r="B27" s="29">
        <v>0.04</v>
      </c>
      <c r="C27" s="53"/>
      <c r="D27" s="53"/>
      <c r="E27" s="53"/>
      <c r="F27" s="54"/>
      <c r="G27" s="15"/>
      <c r="H27" s="15"/>
      <c r="I27" s="15"/>
    </row>
    <row r="28" spans="1:9" ht="15" x14ac:dyDescent="0.2">
      <c r="A28" s="12" t="s">
        <v>125</v>
      </c>
      <c r="B28" s="69">
        <f>(B24*B26+B27*B25)/(B25+B24)</f>
        <v>3.5000000000000003E-2</v>
      </c>
      <c r="C28" s="53"/>
      <c r="D28" s="53"/>
      <c r="E28" s="53"/>
      <c r="F28" s="54"/>
      <c r="G28" s="15"/>
      <c r="H28" s="15"/>
      <c r="I28" s="15"/>
    </row>
    <row r="29" spans="1:9" ht="15" x14ac:dyDescent="0.2">
      <c r="A29" s="12" t="s">
        <v>128</v>
      </c>
      <c r="B29" s="68">
        <f>B28/2</f>
        <v>1.7500000000000002E-2</v>
      </c>
      <c r="C29" s="53"/>
      <c r="D29" s="53"/>
      <c r="E29" s="53"/>
      <c r="F29" s="54"/>
      <c r="G29" s="15"/>
      <c r="H29" s="15"/>
      <c r="I29" s="15"/>
    </row>
    <row r="30" spans="1:9" ht="15" x14ac:dyDescent="0.2">
      <c r="A30" s="71"/>
      <c r="B30" s="72"/>
      <c r="C30" s="53"/>
      <c r="D30" s="53"/>
      <c r="E30" s="53"/>
      <c r="F30" s="54"/>
      <c r="G30" s="15"/>
      <c r="H30" s="15"/>
      <c r="I30" s="15"/>
    </row>
    <row r="31" spans="1:9" ht="30.75" customHeight="1" x14ac:dyDescent="0.2">
      <c r="A31" s="70" t="s">
        <v>63</v>
      </c>
      <c r="B31" s="21">
        <v>0.02</v>
      </c>
      <c r="C31" s="327" t="s">
        <v>102</v>
      </c>
      <c r="D31" s="328"/>
      <c r="E31" s="329"/>
      <c r="F31" s="54"/>
      <c r="G31" s="15"/>
      <c r="H31" s="15"/>
      <c r="I31" s="15"/>
    </row>
    <row r="32" spans="1:9" ht="28.5" customHeight="1" x14ac:dyDescent="0.2">
      <c r="A32" s="59" t="s">
        <v>64</v>
      </c>
      <c r="B32" s="21">
        <v>0.05</v>
      </c>
      <c r="C32" s="319" t="s">
        <v>97</v>
      </c>
      <c r="D32" s="320"/>
      <c r="E32" s="321"/>
      <c r="F32" s="54"/>
      <c r="G32" s="15"/>
      <c r="H32" s="15"/>
      <c r="I32" s="15"/>
    </row>
    <row r="33" spans="1:11" ht="29.25" customHeight="1" x14ac:dyDescent="0.2">
      <c r="A33" s="59" t="s">
        <v>110</v>
      </c>
      <c r="B33" s="21">
        <v>0.2</v>
      </c>
      <c r="C33" s="319"/>
      <c r="D33" s="320"/>
      <c r="E33" s="321"/>
      <c r="F33" s="54"/>
      <c r="G33" s="15"/>
      <c r="H33" s="15"/>
      <c r="I33" s="15"/>
    </row>
    <row r="34" spans="1:11" ht="29.25" customHeight="1" x14ac:dyDescent="0.2">
      <c r="A34" s="59" t="s">
        <v>111</v>
      </c>
      <c r="B34" s="21">
        <v>0.13</v>
      </c>
      <c r="C34" s="318"/>
      <c r="D34" s="318"/>
      <c r="E34" s="318"/>
      <c r="F34" s="54"/>
      <c r="G34" s="15"/>
      <c r="H34" s="15"/>
      <c r="I34" s="15"/>
    </row>
    <row r="35" spans="1:11" ht="9" customHeight="1" x14ac:dyDescent="0.2">
      <c r="A35" s="52"/>
      <c r="B35" s="52"/>
      <c r="C35" s="52"/>
      <c r="D35" s="52"/>
      <c r="E35" s="52"/>
      <c r="F35" s="54"/>
      <c r="G35" s="15"/>
      <c r="H35" s="15"/>
      <c r="I35" s="15"/>
    </row>
    <row r="36" spans="1:11" ht="14.25" x14ac:dyDescent="0.2">
      <c r="A36" s="238" t="s">
        <v>175</v>
      </c>
      <c r="B36" s="52"/>
      <c r="C36" s="52"/>
      <c r="D36" s="52"/>
      <c r="E36" s="52"/>
      <c r="F36" s="52"/>
      <c r="G36" s="16"/>
      <c r="H36" s="16"/>
      <c r="I36" s="16"/>
      <c r="J36" s="2"/>
      <c r="K36" s="2"/>
    </row>
    <row r="37" spans="1:11" ht="15" x14ac:dyDescent="0.2">
      <c r="A37" s="53" t="s">
        <v>207</v>
      </c>
      <c r="B37" s="52"/>
      <c r="C37" s="52"/>
      <c r="D37" s="52"/>
      <c r="E37" s="52"/>
      <c r="F37" s="52"/>
      <c r="G37" s="16"/>
      <c r="H37" s="16"/>
      <c r="I37" s="16"/>
      <c r="J37" s="2"/>
      <c r="K37" s="2"/>
    </row>
    <row r="38" spans="1:11" ht="15" x14ac:dyDescent="0.2">
      <c r="A38" s="53" t="s">
        <v>206</v>
      </c>
      <c r="B38" s="52"/>
      <c r="C38" s="52"/>
      <c r="D38" s="52"/>
      <c r="E38" s="52"/>
      <c r="F38" s="52"/>
      <c r="G38" s="16"/>
      <c r="H38" s="16"/>
      <c r="I38" s="16"/>
      <c r="J38" s="2"/>
      <c r="K38" s="2"/>
    </row>
    <row r="39" spans="1:11" ht="15" x14ac:dyDescent="0.2">
      <c r="A39" s="53" t="s">
        <v>205</v>
      </c>
      <c r="B39" s="52"/>
      <c r="C39" s="52"/>
      <c r="D39" s="52"/>
      <c r="E39" s="52"/>
      <c r="F39" s="52"/>
      <c r="G39" s="16"/>
      <c r="H39" s="16"/>
      <c r="I39" s="16"/>
      <c r="J39" s="2"/>
      <c r="K39" s="2"/>
    </row>
    <row r="40" spans="1:11" ht="31.5" customHeight="1" x14ac:dyDescent="0.2">
      <c r="A40" s="317" t="s">
        <v>208</v>
      </c>
      <c r="B40" s="317"/>
      <c r="C40" s="317"/>
      <c r="D40" s="317"/>
      <c r="E40" s="317"/>
      <c r="F40" s="52"/>
      <c r="G40" s="16"/>
      <c r="H40" s="16"/>
      <c r="I40" s="16"/>
      <c r="J40" s="2"/>
      <c r="K40" s="2"/>
    </row>
    <row r="41" spans="1:11" ht="15" x14ac:dyDescent="0.2">
      <c r="A41" s="53" t="s">
        <v>209</v>
      </c>
      <c r="B41" s="52"/>
      <c r="C41" s="52"/>
      <c r="D41" s="52"/>
      <c r="E41" s="52"/>
      <c r="F41" s="52"/>
      <c r="G41" s="16"/>
      <c r="H41" s="16"/>
      <c r="I41" s="16"/>
      <c r="J41" s="2"/>
      <c r="K41" s="2"/>
    </row>
    <row r="42" spans="1:11" ht="15" x14ac:dyDescent="0.2">
      <c r="A42" s="53" t="s">
        <v>210</v>
      </c>
      <c r="B42" s="52"/>
      <c r="C42" s="52"/>
      <c r="D42" s="52"/>
      <c r="E42" s="52"/>
      <c r="F42" s="52"/>
      <c r="G42" s="16"/>
      <c r="H42" s="16"/>
      <c r="I42" s="16"/>
      <c r="J42" s="2"/>
      <c r="K42" s="2"/>
    </row>
    <row r="43" spans="1:11" ht="18" x14ac:dyDescent="0.25">
      <c r="A43" s="56"/>
      <c r="B43" s="52"/>
      <c r="C43" s="52"/>
      <c r="D43" s="52"/>
      <c r="E43" s="52"/>
      <c r="F43" s="52"/>
      <c r="G43" s="16"/>
      <c r="H43" s="16"/>
      <c r="I43" s="16"/>
      <c r="J43" s="2"/>
      <c r="K43" s="2"/>
    </row>
    <row r="44" spans="1:11" x14ac:dyDescent="0.2">
      <c r="A44" s="54"/>
      <c r="B44" s="54"/>
      <c r="C44" s="54"/>
      <c r="D44" s="54"/>
      <c r="E44" s="54"/>
      <c r="F44" s="54"/>
      <c r="G44" s="15"/>
      <c r="H44" s="15"/>
      <c r="I44" s="15"/>
    </row>
    <row r="45" spans="1:11" x14ac:dyDescent="0.2">
      <c r="A45" s="54"/>
      <c r="B45" s="54"/>
      <c r="C45" s="54"/>
      <c r="D45" s="54"/>
      <c r="E45" s="54"/>
      <c r="F45" s="54"/>
      <c r="G45" s="15"/>
      <c r="H45" s="15"/>
      <c r="I45" s="15"/>
    </row>
    <row r="46" spans="1:11" x14ac:dyDescent="0.2">
      <c r="A46" s="15"/>
      <c r="B46" s="15"/>
      <c r="C46" s="15"/>
      <c r="D46" s="15"/>
      <c r="E46" s="15"/>
      <c r="F46" s="15"/>
      <c r="G46" s="15"/>
      <c r="H46" s="15"/>
      <c r="I46" s="15"/>
    </row>
    <row r="47" spans="1:11" x14ac:dyDescent="0.2">
      <c r="A47" s="15"/>
      <c r="B47" s="15"/>
      <c r="C47" s="15"/>
      <c r="D47" s="15"/>
      <c r="E47" s="15"/>
      <c r="F47" s="15"/>
      <c r="G47" s="15"/>
      <c r="H47" s="15"/>
      <c r="I47" s="15"/>
    </row>
    <row r="48" spans="1:11" x14ac:dyDescent="0.2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2">
      <c r="A49" s="15"/>
      <c r="B49" s="15"/>
      <c r="C49" s="15"/>
      <c r="D49" s="15"/>
      <c r="E49" s="15"/>
      <c r="F49" s="15"/>
      <c r="G49" s="15"/>
      <c r="H49" s="15"/>
      <c r="I49" s="15"/>
    </row>
  </sheetData>
  <mergeCells count="9">
    <mergeCell ref="A40:E40"/>
    <mergeCell ref="C34:E34"/>
    <mergeCell ref="C33:E33"/>
    <mergeCell ref="A1:E1"/>
    <mergeCell ref="A3:E3"/>
    <mergeCell ref="A23:B23"/>
    <mergeCell ref="C31:E31"/>
    <mergeCell ref="C32:E32"/>
    <mergeCell ref="A2:E2"/>
  </mergeCells>
  <pageMargins left="0.23622047244094491" right="0.23622047244094491" top="0.55118110236220474" bottom="0.35433070866141736" header="0.31496062992125984" footer="0.31496062992125984"/>
  <pageSetup paperSize="9" orientation="portrait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25" zoomScaleNormal="100" workbookViewId="0">
      <selection activeCell="A54" sqref="A54:E54"/>
    </sheetView>
  </sheetViews>
  <sheetFormatPr baseColWidth="10" defaultRowHeight="12.75" x14ac:dyDescent="0.2"/>
  <cols>
    <col min="1" max="1" width="11.42578125" style="32"/>
    <col min="2" max="2" width="26.85546875" style="32" customWidth="1"/>
    <col min="3" max="3" width="18.7109375" style="32" customWidth="1"/>
    <col min="4" max="4" width="15.5703125" style="32" customWidth="1"/>
    <col min="5" max="5" width="15.7109375" style="32" customWidth="1"/>
    <col min="6" max="6" width="19.7109375" style="32" customWidth="1"/>
    <col min="7" max="7" width="17.42578125" style="32" customWidth="1"/>
    <col min="8" max="16384" width="11.42578125" style="32"/>
  </cols>
  <sheetData>
    <row r="1" spans="1:8" ht="18.75" x14ac:dyDescent="0.3">
      <c r="A1" s="330"/>
      <c r="B1" s="330"/>
      <c r="C1" s="330"/>
      <c r="D1" s="330"/>
      <c r="E1" s="330"/>
      <c r="F1" s="330"/>
    </row>
    <row r="2" spans="1:8" ht="39" customHeight="1" x14ac:dyDescent="0.25">
      <c r="A2" s="336" t="s">
        <v>114</v>
      </c>
      <c r="B2" s="337"/>
      <c r="C2" s="337"/>
      <c r="D2" s="337"/>
      <c r="E2" s="337"/>
      <c r="F2" s="338"/>
      <c r="G2" s="30"/>
      <c r="H2" s="31"/>
    </row>
    <row r="3" spans="1:8" ht="20.25" customHeight="1" x14ac:dyDescent="0.25">
      <c r="A3" s="316" t="s">
        <v>152</v>
      </c>
      <c r="B3" s="316"/>
      <c r="C3" s="316"/>
      <c r="D3" s="316"/>
      <c r="E3" s="316"/>
      <c r="F3" s="316"/>
      <c r="G3" s="31"/>
      <c r="H3" s="31"/>
    </row>
    <row r="4" spans="1:8" ht="33" customHeight="1" x14ac:dyDescent="0.25">
      <c r="A4" s="33" t="s">
        <v>65</v>
      </c>
      <c r="B4" s="34"/>
      <c r="C4" s="34"/>
      <c r="D4" s="35"/>
      <c r="E4" s="35"/>
      <c r="F4" s="36"/>
      <c r="G4" s="37"/>
      <c r="H4" s="31"/>
    </row>
    <row r="5" spans="1:8" ht="15.75" x14ac:dyDescent="0.25">
      <c r="A5" s="33" t="s">
        <v>115</v>
      </c>
      <c r="B5" s="34"/>
      <c r="C5" s="34"/>
      <c r="D5" s="35"/>
      <c r="E5" s="35"/>
      <c r="F5" s="36"/>
      <c r="G5" s="37"/>
      <c r="H5" s="31"/>
    </row>
    <row r="6" spans="1:8" ht="15" x14ac:dyDescent="0.2">
      <c r="A6" s="34" t="s">
        <v>66</v>
      </c>
      <c r="B6" s="34"/>
      <c r="C6" s="34"/>
      <c r="D6" s="35"/>
      <c r="E6" s="35"/>
      <c r="F6" s="36"/>
      <c r="G6" s="37"/>
      <c r="H6" s="31"/>
    </row>
    <row r="7" spans="1:8" ht="15" x14ac:dyDescent="0.2">
      <c r="A7" s="34" t="s">
        <v>67</v>
      </c>
      <c r="B7" s="34"/>
      <c r="C7" s="34"/>
      <c r="D7" s="35"/>
      <c r="E7" s="35"/>
      <c r="F7" s="36"/>
      <c r="G7" s="37"/>
      <c r="H7" s="31"/>
    </row>
    <row r="8" spans="1:8" ht="15" x14ac:dyDescent="0.2">
      <c r="A8" s="34" t="s">
        <v>68</v>
      </c>
      <c r="B8" s="34"/>
      <c r="C8" s="34"/>
      <c r="D8" s="35"/>
      <c r="E8" s="35"/>
      <c r="F8" s="36"/>
      <c r="G8" s="37"/>
      <c r="H8" s="31"/>
    </row>
    <row r="9" spans="1:8" ht="15" x14ac:dyDescent="0.2">
      <c r="A9" s="34"/>
      <c r="B9" s="34"/>
      <c r="C9" s="34"/>
      <c r="D9" s="35"/>
      <c r="E9" s="35"/>
      <c r="F9" s="36"/>
      <c r="G9" s="37"/>
      <c r="H9" s="31"/>
    </row>
    <row r="10" spans="1:8" ht="15" x14ac:dyDescent="0.2">
      <c r="A10" s="34" t="s">
        <v>69</v>
      </c>
      <c r="B10" s="34"/>
      <c r="C10" s="34"/>
      <c r="D10" s="35"/>
      <c r="E10" s="35"/>
      <c r="F10" s="36"/>
      <c r="G10" s="37"/>
      <c r="H10" s="31"/>
    </row>
    <row r="11" spans="1:8" ht="15" x14ac:dyDescent="0.2">
      <c r="A11" s="34" t="s">
        <v>70</v>
      </c>
      <c r="B11" s="34"/>
      <c r="C11" s="34"/>
      <c r="D11" s="35"/>
      <c r="E11" s="35"/>
      <c r="F11" s="36"/>
      <c r="G11" s="37"/>
      <c r="H11" s="31"/>
    </row>
    <row r="12" spans="1:8" ht="15" x14ac:dyDescent="0.2">
      <c r="A12" s="34" t="s">
        <v>71</v>
      </c>
      <c r="B12" s="34"/>
      <c r="C12" s="34"/>
      <c r="D12" s="35"/>
      <c r="E12" s="35"/>
      <c r="F12" s="36"/>
      <c r="G12" s="38"/>
      <c r="H12" s="31"/>
    </row>
    <row r="13" spans="1:8" ht="15" x14ac:dyDescent="0.2">
      <c r="A13" s="34"/>
      <c r="B13" s="34"/>
      <c r="C13" s="34"/>
      <c r="D13" s="35"/>
      <c r="E13" s="35"/>
      <c r="F13" s="36"/>
      <c r="G13" s="38"/>
      <c r="H13" s="31"/>
    </row>
    <row r="14" spans="1:8" ht="15.75" x14ac:dyDescent="0.25">
      <c r="A14" s="33" t="s">
        <v>72</v>
      </c>
      <c r="B14" s="34"/>
      <c r="C14" s="34"/>
      <c r="D14" s="35"/>
      <c r="E14" s="35"/>
      <c r="F14" s="36"/>
      <c r="G14" s="38"/>
      <c r="H14" s="31"/>
    </row>
    <row r="15" spans="1:8" ht="8.25" customHeight="1" x14ac:dyDescent="0.2">
      <c r="A15" s="34"/>
      <c r="B15" s="34"/>
      <c r="C15" s="34"/>
      <c r="D15" s="35"/>
      <c r="E15" s="35"/>
      <c r="F15" s="36"/>
      <c r="G15" s="38"/>
      <c r="H15" s="31"/>
    </row>
    <row r="16" spans="1:8" ht="15" x14ac:dyDescent="0.2">
      <c r="A16" s="34" t="s">
        <v>82</v>
      </c>
      <c r="B16" s="34"/>
      <c r="C16" s="34"/>
      <c r="D16" s="35"/>
      <c r="E16" s="35"/>
      <c r="F16" s="36"/>
      <c r="G16" s="38"/>
      <c r="H16" s="31"/>
    </row>
    <row r="17" spans="1:8" ht="15" x14ac:dyDescent="0.2">
      <c r="A17" s="34" t="s">
        <v>73</v>
      </c>
      <c r="B17" s="34"/>
      <c r="C17" s="34"/>
      <c r="D17" s="35"/>
      <c r="E17" s="35"/>
      <c r="F17" s="36"/>
      <c r="G17" s="38"/>
      <c r="H17" s="31"/>
    </row>
    <row r="18" spans="1:8" ht="15" x14ac:dyDescent="0.2">
      <c r="A18" s="34" t="s">
        <v>74</v>
      </c>
      <c r="B18" s="34"/>
      <c r="C18" s="34"/>
      <c r="D18" s="35"/>
      <c r="E18" s="35"/>
      <c r="F18" s="36"/>
      <c r="G18" s="38"/>
      <c r="H18" s="31"/>
    </row>
    <row r="19" spans="1:8" ht="15" customHeight="1" x14ac:dyDescent="0.2">
      <c r="A19" s="34" t="s">
        <v>76</v>
      </c>
      <c r="B19" s="34"/>
      <c r="C19" s="34"/>
      <c r="D19" s="35"/>
      <c r="E19" s="35"/>
      <c r="F19" s="36"/>
      <c r="G19" s="38"/>
      <c r="H19" s="31"/>
    </row>
    <row r="20" spans="1:8" ht="15" x14ac:dyDescent="0.2">
      <c r="A20" s="34" t="s">
        <v>77</v>
      </c>
      <c r="B20" s="34"/>
      <c r="C20" s="34"/>
      <c r="D20" s="35"/>
      <c r="E20" s="35"/>
      <c r="F20" s="36"/>
      <c r="G20" s="38"/>
      <c r="H20" s="31"/>
    </row>
    <row r="21" spans="1:8" ht="8.25" customHeight="1" x14ac:dyDescent="0.2">
      <c r="A21" s="34"/>
      <c r="B21" s="34"/>
      <c r="C21" s="34"/>
      <c r="D21" s="35"/>
      <c r="E21" s="35"/>
      <c r="F21" s="36"/>
      <c r="G21" s="31"/>
      <c r="H21" s="31"/>
    </row>
    <row r="22" spans="1:8" ht="15" x14ac:dyDescent="0.2">
      <c r="A22" s="34"/>
      <c r="B22" s="34"/>
      <c r="C22" s="34"/>
      <c r="D22" s="35"/>
      <c r="E22" s="35"/>
      <c r="F22" s="36"/>
      <c r="G22" s="31"/>
      <c r="H22" s="31"/>
    </row>
    <row r="23" spans="1:8" ht="24" customHeight="1" x14ac:dyDescent="0.2">
      <c r="A23" s="333" t="s">
        <v>116</v>
      </c>
      <c r="B23" s="334"/>
      <c r="C23" s="334"/>
      <c r="D23" s="334"/>
      <c r="E23" s="334"/>
      <c r="F23" s="335"/>
      <c r="G23" s="31"/>
      <c r="H23" s="31"/>
    </row>
    <row r="24" spans="1:8" ht="21.75" customHeight="1" x14ac:dyDescent="0.2">
      <c r="A24" s="39" t="s">
        <v>211</v>
      </c>
      <c r="B24" s="40"/>
      <c r="C24" s="40"/>
      <c r="D24" s="40"/>
      <c r="E24" s="40"/>
      <c r="F24" s="36"/>
      <c r="G24" s="31"/>
      <c r="H24" s="31"/>
    </row>
    <row r="25" spans="1:8" ht="7.5" customHeight="1" x14ac:dyDescent="0.2">
      <c r="A25" s="39"/>
      <c r="B25" s="40"/>
      <c r="C25" s="40"/>
      <c r="D25" s="40"/>
      <c r="E25" s="40"/>
      <c r="F25" s="36"/>
      <c r="G25" s="31"/>
      <c r="H25" s="31"/>
    </row>
    <row r="26" spans="1:8" ht="15" customHeight="1" x14ac:dyDescent="0.2">
      <c r="A26" s="39" t="s">
        <v>213</v>
      </c>
      <c r="B26" s="39"/>
      <c r="C26" s="39"/>
      <c r="D26" s="39"/>
      <c r="E26" s="39"/>
      <c r="F26" s="36"/>
      <c r="G26" s="31"/>
      <c r="H26" s="31"/>
    </row>
    <row r="27" spans="1:8" ht="15" customHeight="1" x14ac:dyDescent="0.2">
      <c r="A27" s="39" t="s">
        <v>212</v>
      </c>
      <c r="B27" s="39"/>
      <c r="C27" s="39"/>
      <c r="D27" s="39"/>
      <c r="E27" s="39"/>
      <c r="F27" s="36"/>
      <c r="G27" s="31"/>
      <c r="H27" s="31"/>
    </row>
    <row r="28" spans="1:8" ht="15" customHeight="1" x14ac:dyDescent="0.2">
      <c r="A28" s="39" t="s">
        <v>78</v>
      </c>
      <c r="B28" s="39"/>
      <c r="C28" s="39"/>
      <c r="D28" s="39"/>
      <c r="E28" s="39"/>
      <c r="F28" s="36"/>
      <c r="G28" s="31"/>
      <c r="H28" s="31"/>
    </row>
    <row r="29" spans="1:8" ht="15" customHeight="1" x14ac:dyDescent="0.2">
      <c r="A29" s="39" t="s">
        <v>79</v>
      </c>
      <c r="B29" s="39"/>
      <c r="C29" s="39"/>
      <c r="D29" s="39"/>
      <c r="E29" s="39"/>
      <c r="F29" s="36"/>
      <c r="G29" s="31"/>
      <c r="H29" s="31"/>
    </row>
    <row r="30" spans="1:8" ht="15" customHeight="1" x14ac:dyDescent="0.2">
      <c r="A30" s="39"/>
      <c r="B30" s="39"/>
      <c r="C30" s="39"/>
      <c r="D30" s="39"/>
      <c r="E30" s="39"/>
      <c r="F30" s="36"/>
      <c r="G30" s="31"/>
      <c r="H30" s="31"/>
    </row>
    <row r="31" spans="1:8" ht="15" customHeight="1" x14ac:dyDescent="0.2">
      <c r="A31" s="39" t="s">
        <v>98</v>
      </c>
      <c r="B31" s="41"/>
      <c r="C31" s="47"/>
      <c r="D31" s="47"/>
      <c r="E31" s="39"/>
      <c r="F31" s="36"/>
      <c r="G31" s="31"/>
      <c r="H31" s="31"/>
    </row>
    <row r="32" spans="1:8" ht="15" customHeight="1" x14ac:dyDescent="0.2">
      <c r="A32" s="39" t="s">
        <v>94</v>
      </c>
      <c r="B32" s="41"/>
      <c r="C32" s="48"/>
      <c r="D32" s="48"/>
      <c r="E32" s="39"/>
      <c r="F32" s="36"/>
      <c r="G32" s="31"/>
      <c r="H32" s="31"/>
    </row>
    <row r="33" spans="1:8" ht="15" customHeight="1" x14ac:dyDescent="0.2">
      <c r="A33" s="39" t="s">
        <v>83</v>
      </c>
      <c r="B33" s="41"/>
      <c r="C33" s="48"/>
      <c r="D33" s="48"/>
      <c r="E33" s="39"/>
      <c r="F33" s="36"/>
      <c r="G33" s="31"/>
      <c r="H33" s="31"/>
    </row>
    <row r="34" spans="1:8" ht="15" customHeight="1" x14ac:dyDescent="0.2">
      <c r="A34" s="39"/>
      <c r="B34" s="41"/>
      <c r="C34" s="48"/>
      <c r="D34" s="48"/>
      <c r="E34" s="39"/>
      <c r="F34" s="36"/>
      <c r="G34" s="31"/>
      <c r="H34" s="31"/>
    </row>
    <row r="35" spans="1:8" ht="15" customHeight="1" x14ac:dyDescent="0.2">
      <c r="A35" s="39" t="s">
        <v>80</v>
      </c>
      <c r="B35" s="41"/>
      <c r="C35" s="42"/>
      <c r="D35" s="42"/>
      <c r="E35" s="39"/>
      <c r="F35" s="36"/>
      <c r="G35" s="31"/>
      <c r="H35" s="31"/>
    </row>
    <row r="36" spans="1:8" ht="15" customHeight="1" x14ac:dyDescent="0.2">
      <c r="A36" s="39" t="s">
        <v>81</v>
      </c>
      <c r="B36" s="41"/>
      <c r="C36" s="42"/>
      <c r="D36" s="42"/>
      <c r="E36" s="39"/>
      <c r="F36" s="36"/>
      <c r="G36" s="31"/>
      <c r="H36" s="31"/>
    </row>
    <row r="37" spans="1:8" ht="15" x14ac:dyDescent="0.2">
      <c r="A37" s="39" t="s">
        <v>75</v>
      </c>
      <c r="B37" s="34"/>
      <c r="C37" s="34"/>
      <c r="D37" s="34"/>
      <c r="E37" s="34"/>
      <c r="F37" s="36"/>
      <c r="G37" s="31"/>
      <c r="H37" s="31"/>
    </row>
    <row r="38" spans="1:8" ht="15" x14ac:dyDescent="0.2">
      <c r="A38" s="39"/>
      <c r="B38" s="34"/>
      <c r="C38" s="34"/>
      <c r="D38" s="34"/>
      <c r="E38" s="34"/>
      <c r="F38" s="36"/>
      <c r="G38" s="31"/>
      <c r="H38" s="31"/>
    </row>
    <row r="39" spans="1:8" ht="15" x14ac:dyDescent="0.2">
      <c r="A39" s="241"/>
      <c r="B39" s="39"/>
      <c r="C39" s="34"/>
      <c r="D39" s="34"/>
      <c r="E39" s="34"/>
      <c r="F39" s="36"/>
      <c r="G39" s="31"/>
      <c r="H39" s="31"/>
    </row>
    <row r="40" spans="1:8" ht="15.75" x14ac:dyDescent="0.25">
      <c r="A40" s="43"/>
      <c r="B40" s="39"/>
      <c r="C40" s="34"/>
      <c r="D40" s="34"/>
      <c r="E40" s="34"/>
      <c r="F40" s="36"/>
      <c r="G40" s="31"/>
      <c r="H40" s="31"/>
    </row>
    <row r="41" spans="1:8" ht="15" x14ac:dyDescent="0.2">
      <c r="A41" s="331"/>
      <c r="B41" s="331"/>
      <c r="C41" s="331"/>
      <c r="D41" s="331"/>
      <c r="E41" s="331"/>
      <c r="F41" s="36"/>
      <c r="G41" s="31"/>
      <c r="H41" s="31"/>
    </row>
    <row r="42" spans="1:8" ht="15" x14ac:dyDescent="0.2">
      <c r="A42" s="331"/>
      <c r="B42" s="331"/>
      <c r="C42" s="331"/>
      <c r="D42" s="331"/>
      <c r="E42" s="331"/>
      <c r="F42" s="31"/>
      <c r="G42" s="31"/>
      <c r="H42" s="31"/>
    </row>
    <row r="43" spans="1:8" ht="21.75" customHeight="1" x14ac:dyDescent="0.2">
      <c r="A43" s="333" t="s">
        <v>117</v>
      </c>
      <c r="B43" s="334"/>
      <c r="C43" s="334"/>
      <c r="D43" s="334"/>
      <c r="E43" s="334"/>
      <c r="F43" s="335"/>
      <c r="G43" s="31"/>
      <c r="H43" s="31"/>
    </row>
    <row r="44" spans="1:8" ht="15.75" x14ac:dyDescent="0.25">
      <c r="A44" s="39"/>
      <c r="B44" s="43"/>
      <c r="C44" s="43"/>
      <c r="D44" s="43"/>
      <c r="E44" s="43"/>
      <c r="F44" s="31"/>
      <c r="G44" s="31"/>
      <c r="H44" s="31"/>
    </row>
    <row r="45" spans="1:8" ht="15.75" x14ac:dyDescent="0.25">
      <c r="A45" s="39" t="s">
        <v>95</v>
      </c>
      <c r="B45" s="43"/>
      <c r="C45" s="43"/>
      <c r="D45" s="43"/>
      <c r="E45" s="43"/>
      <c r="F45" s="31"/>
      <c r="G45" s="31"/>
      <c r="H45" s="31"/>
    </row>
    <row r="46" spans="1:8" ht="15.75" x14ac:dyDescent="0.25">
      <c r="A46" s="39" t="s">
        <v>96</v>
      </c>
      <c r="B46" s="43"/>
      <c r="C46" s="43"/>
      <c r="D46" s="43"/>
      <c r="E46" s="43"/>
      <c r="F46" s="31"/>
      <c r="G46" s="31"/>
      <c r="H46" s="31"/>
    </row>
    <row r="47" spans="1:8" ht="15.75" x14ac:dyDescent="0.25">
      <c r="A47" s="39" t="s">
        <v>85</v>
      </c>
      <c r="B47" s="43"/>
      <c r="C47" s="43"/>
      <c r="D47" s="43"/>
      <c r="E47" s="43"/>
      <c r="F47" s="31"/>
      <c r="G47" s="31"/>
      <c r="H47" s="31"/>
    </row>
    <row r="48" spans="1:8" ht="15.75" x14ac:dyDescent="0.25">
      <c r="A48" s="39" t="s">
        <v>86</v>
      </c>
      <c r="B48" s="43"/>
      <c r="C48" s="43"/>
      <c r="D48" s="43"/>
      <c r="E48" s="43"/>
      <c r="F48" s="31"/>
      <c r="G48" s="31"/>
      <c r="H48" s="31"/>
    </row>
    <row r="49" spans="1:8" ht="15.75" x14ac:dyDescent="0.25">
      <c r="A49" s="39" t="s">
        <v>118</v>
      </c>
      <c r="B49" s="41"/>
      <c r="C49" s="43"/>
      <c r="D49" s="43"/>
      <c r="E49" s="43"/>
      <c r="F49" s="31"/>
      <c r="G49" s="31"/>
      <c r="H49" s="31"/>
    </row>
    <row r="50" spans="1:8" ht="15.75" x14ac:dyDescent="0.25">
      <c r="A50" s="39"/>
      <c r="B50" s="41"/>
      <c r="C50" s="43"/>
      <c r="D50" s="43"/>
      <c r="E50" s="43"/>
      <c r="F50" s="31"/>
      <c r="G50" s="31"/>
      <c r="H50" s="31"/>
    </row>
    <row r="51" spans="1:8" ht="15" x14ac:dyDescent="0.2">
      <c r="A51" s="331" t="s">
        <v>119</v>
      </c>
      <c r="B51" s="331"/>
      <c r="C51" s="331"/>
      <c r="D51" s="331"/>
      <c r="E51" s="331"/>
      <c r="F51" s="31"/>
      <c r="G51" s="31"/>
      <c r="H51" s="31"/>
    </row>
    <row r="52" spans="1:8" ht="15" x14ac:dyDescent="0.2">
      <c r="A52" s="44"/>
      <c r="B52" s="44"/>
      <c r="C52" s="44"/>
      <c r="D52" s="44"/>
      <c r="E52" s="44"/>
      <c r="F52" s="31"/>
      <c r="G52" s="31"/>
      <c r="H52" s="31"/>
    </row>
    <row r="53" spans="1:8" ht="15.75" x14ac:dyDescent="0.25">
      <c r="A53" s="43"/>
      <c r="B53" s="44"/>
      <c r="C53" s="44"/>
      <c r="D53" s="44"/>
      <c r="E53" s="44"/>
      <c r="F53" s="31"/>
      <c r="G53" s="31"/>
      <c r="H53" s="31"/>
    </row>
    <row r="54" spans="1:8" ht="15.75" x14ac:dyDescent="0.2">
      <c r="A54" s="332"/>
      <c r="B54" s="331"/>
      <c r="C54" s="331"/>
      <c r="D54" s="331"/>
      <c r="E54" s="331"/>
      <c r="F54" s="31"/>
      <c r="G54" s="31"/>
      <c r="H54" s="31"/>
    </row>
    <row r="55" spans="1:8" ht="15" x14ac:dyDescent="0.2">
      <c r="A55" s="331"/>
      <c r="B55" s="331"/>
      <c r="C55" s="331"/>
      <c r="D55" s="331"/>
      <c r="E55" s="331"/>
      <c r="F55" s="31"/>
      <c r="G55" s="31"/>
      <c r="H55" s="31"/>
    </row>
    <row r="56" spans="1:8" ht="34.5" customHeight="1" x14ac:dyDescent="0.2">
      <c r="A56" s="332"/>
      <c r="B56" s="332"/>
      <c r="C56" s="332"/>
      <c r="D56" s="332"/>
      <c r="E56" s="332"/>
      <c r="F56" s="31"/>
      <c r="G56" s="31"/>
      <c r="H56" s="31"/>
    </row>
    <row r="57" spans="1:8" ht="9" customHeight="1" x14ac:dyDescent="0.2">
      <c r="A57" s="31"/>
      <c r="B57" s="31"/>
      <c r="C57" s="31"/>
      <c r="D57" s="31"/>
      <c r="E57" s="31"/>
      <c r="F57" s="31"/>
      <c r="G57" s="31"/>
      <c r="H57" s="31"/>
    </row>
    <row r="58" spans="1:8" x14ac:dyDescent="0.2">
      <c r="A58" s="31"/>
      <c r="B58" s="31"/>
      <c r="C58" s="31"/>
      <c r="D58" s="31"/>
      <c r="E58" s="31"/>
      <c r="F58" s="31"/>
      <c r="G58" s="31"/>
      <c r="H58" s="31"/>
    </row>
    <row r="59" spans="1:8" x14ac:dyDescent="0.2">
      <c r="A59" s="31"/>
      <c r="B59" s="31"/>
      <c r="C59" s="31"/>
      <c r="D59" s="31"/>
      <c r="E59" s="31"/>
      <c r="F59" s="31"/>
      <c r="G59" s="31"/>
      <c r="H59" s="31"/>
    </row>
    <row r="60" spans="1:8" x14ac:dyDescent="0.2">
      <c r="A60" s="31"/>
      <c r="B60" s="31"/>
      <c r="C60" s="31"/>
      <c r="D60" s="31"/>
      <c r="E60" s="31"/>
      <c r="F60" s="31"/>
      <c r="G60" s="31"/>
      <c r="H60" s="31"/>
    </row>
    <row r="61" spans="1:8" x14ac:dyDescent="0.2">
      <c r="A61" s="31"/>
      <c r="B61" s="31"/>
      <c r="C61" s="31"/>
      <c r="D61" s="31"/>
      <c r="E61" s="31"/>
      <c r="F61" s="31"/>
      <c r="G61" s="31"/>
      <c r="H61" s="31"/>
    </row>
    <row r="62" spans="1:8" x14ac:dyDescent="0.2">
      <c r="A62" s="31"/>
      <c r="B62" s="31"/>
      <c r="C62" s="31"/>
      <c r="D62" s="31"/>
      <c r="E62" s="31"/>
      <c r="F62" s="31"/>
      <c r="G62" s="31"/>
      <c r="H62" s="31"/>
    </row>
  </sheetData>
  <mergeCells count="11">
    <mergeCell ref="A1:F1"/>
    <mergeCell ref="A51:E51"/>
    <mergeCell ref="A54:E54"/>
    <mergeCell ref="A55:E55"/>
    <mergeCell ref="A56:E56"/>
    <mergeCell ref="A23:F23"/>
    <mergeCell ref="A43:F43"/>
    <mergeCell ref="A2:F2"/>
    <mergeCell ref="A41:E41"/>
    <mergeCell ref="A42:E42"/>
    <mergeCell ref="A3:F3"/>
  </mergeCells>
  <pageMargins left="0.23622047244094491" right="0.23622047244094491" top="0.55118110236220474" bottom="0.35433070866141736" header="0.11811023622047245" footer="0.31496062992125984"/>
  <pageSetup paperSize="9" scale="87" orientation="portrait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L19" sqref="L19"/>
    </sheetView>
  </sheetViews>
  <sheetFormatPr baseColWidth="10" defaultRowHeight="15" x14ac:dyDescent="0.25"/>
  <sheetData>
    <row r="1" spans="1:14" x14ac:dyDescent="0.25">
      <c r="A1" s="342" t="s">
        <v>262</v>
      </c>
      <c r="B1" s="343"/>
      <c r="C1" s="343"/>
      <c r="D1" s="343"/>
      <c r="E1" s="343"/>
      <c r="F1" s="343"/>
      <c r="G1" s="343"/>
      <c r="H1" s="344"/>
      <c r="I1" s="272"/>
      <c r="J1" s="272"/>
      <c r="K1" s="272"/>
      <c r="L1" s="272"/>
      <c r="M1" s="272"/>
      <c r="N1" s="272"/>
    </row>
    <row r="2" spans="1:14" ht="15.75" thickBot="1" x14ac:dyDescent="0.3">
      <c r="A2" s="345"/>
      <c r="B2" s="346"/>
      <c r="C2" s="346"/>
      <c r="D2" s="346"/>
      <c r="E2" s="346"/>
      <c r="F2" s="346"/>
      <c r="G2" s="346"/>
      <c r="H2" s="347"/>
      <c r="I2" s="272"/>
      <c r="J2" s="272"/>
      <c r="K2" s="272"/>
      <c r="L2" s="272"/>
      <c r="M2" s="272"/>
      <c r="N2" s="272"/>
    </row>
    <row r="3" spans="1:14" ht="15.75" thickBot="1" x14ac:dyDescent="0.3">
      <c r="A3" s="273"/>
      <c r="B3" s="273"/>
      <c r="C3" s="273"/>
      <c r="D3" s="273"/>
      <c r="E3" s="273"/>
      <c r="F3" s="273"/>
      <c r="G3" s="273"/>
      <c r="H3" s="273"/>
      <c r="I3" s="272"/>
      <c r="J3" s="272"/>
      <c r="K3" s="272"/>
      <c r="L3" s="272"/>
      <c r="M3" s="272"/>
      <c r="N3" s="272"/>
    </row>
    <row r="4" spans="1:14" x14ac:dyDescent="0.25">
      <c r="A4" s="348" t="s">
        <v>263</v>
      </c>
      <c r="B4" s="349"/>
      <c r="C4" s="349"/>
      <c r="D4" s="349"/>
      <c r="E4" s="349"/>
      <c r="F4" s="349"/>
      <c r="G4" s="349"/>
      <c r="H4" s="350"/>
      <c r="I4" s="272"/>
      <c r="J4" s="272"/>
      <c r="K4" s="272"/>
      <c r="L4" s="272"/>
      <c r="M4" s="272"/>
      <c r="N4" s="272"/>
    </row>
    <row r="5" spans="1:14" ht="15.75" thickBot="1" x14ac:dyDescent="0.3">
      <c r="A5" s="351"/>
      <c r="B5" s="352"/>
      <c r="C5" s="352"/>
      <c r="D5" s="352"/>
      <c r="E5" s="352"/>
      <c r="F5" s="352"/>
      <c r="G5" s="352"/>
      <c r="H5" s="353"/>
      <c r="I5" s="272"/>
      <c r="J5" s="272"/>
      <c r="K5" s="272"/>
      <c r="L5" s="272"/>
      <c r="M5" s="272"/>
      <c r="N5" s="272"/>
    </row>
    <row r="6" spans="1:14" ht="15.75" thickBot="1" x14ac:dyDescent="0.3">
      <c r="A6" s="273"/>
      <c r="B6" s="273"/>
      <c r="C6" s="273"/>
      <c r="D6" s="273"/>
      <c r="E6" s="273"/>
      <c r="F6" s="273"/>
      <c r="G6" s="273"/>
      <c r="H6" s="273"/>
      <c r="I6" s="272"/>
      <c r="J6" s="272"/>
      <c r="K6" s="272"/>
      <c r="L6" s="272"/>
      <c r="M6" s="272"/>
      <c r="N6" s="272"/>
    </row>
    <row r="7" spans="1:14" ht="24" thickBot="1" x14ac:dyDescent="0.4">
      <c r="A7" s="354" t="s">
        <v>264</v>
      </c>
      <c r="B7" s="355"/>
      <c r="C7" s="355"/>
      <c r="D7" s="355"/>
      <c r="E7" s="355"/>
      <c r="F7" s="355"/>
      <c r="G7" s="355"/>
      <c r="H7" s="356"/>
      <c r="I7" s="272"/>
      <c r="J7" s="272"/>
      <c r="K7" s="272"/>
      <c r="L7" s="272"/>
      <c r="M7" s="272"/>
      <c r="N7" s="272"/>
    </row>
    <row r="8" spans="1:14" ht="15.75" thickBot="1" x14ac:dyDescent="0.3">
      <c r="A8" s="274"/>
      <c r="B8" s="273"/>
      <c r="C8" s="273"/>
      <c r="D8" s="273"/>
      <c r="E8" s="273"/>
      <c r="F8" s="273"/>
      <c r="G8" s="273"/>
      <c r="H8" s="273"/>
      <c r="I8" s="272"/>
      <c r="J8" s="272"/>
      <c r="K8" s="272"/>
      <c r="L8" s="272"/>
      <c r="M8" s="272"/>
      <c r="N8" s="272"/>
    </row>
    <row r="9" spans="1:14" ht="42" customHeight="1" thickBot="1" x14ac:dyDescent="0.3">
      <c r="A9" s="357" t="s">
        <v>265</v>
      </c>
      <c r="B9" s="358"/>
      <c r="C9" s="358"/>
      <c r="D9" s="358"/>
      <c r="E9" s="358"/>
      <c r="F9" s="358"/>
      <c r="G9" s="358"/>
      <c r="H9" s="359"/>
      <c r="I9" s="272"/>
      <c r="J9" s="272"/>
      <c r="K9" s="272"/>
      <c r="L9" s="272"/>
      <c r="M9" s="272"/>
      <c r="N9" s="272"/>
    </row>
    <row r="10" spans="1:14" x14ac:dyDescent="0.25">
      <c r="A10" s="274"/>
      <c r="B10" s="273"/>
      <c r="C10" s="273"/>
      <c r="D10" s="273"/>
      <c r="E10" s="273"/>
      <c r="F10" s="273"/>
      <c r="G10" s="273"/>
      <c r="H10" s="273"/>
      <c r="I10" s="272"/>
      <c r="J10" s="272"/>
      <c r="K10" s="272"/>
      <c r="L10" s="272"/>
      <c r="M10" s="272"/>
      <c r="N10" s="272"/>
    </row>
    <row r="11" spans="1:14" x14ac:dyDescent="0.25">
      <c r="A11" s="273"/>
      <c r="B11" s="273"/>
      <c r="C11" s="273"/>
      <c r="D11" s="273"/>
      <c r="E11" s="273"/>
      <c r="F11" s="273"/>
      <c r="G11" s="273"/>
      <c r="H11" s="273"/>
      <c r="I11" s="272"/>
      <c r="J11" s="272"/>
      <c r="K11" s="272"/>
      <c r="L11" s="272"/>
      <c r="M11" s="272"/>
      <c r="N11" s="272"/>
    </row>
    <row r="12" spans="1:14" x14ac:dyDescent="0.25">
      <c r="A12" s="273"/>
      <c r="B12" s="273"/>
      <c r="C12" s="273"/>
      <c r="D12" s="273"/>
      <c r="E12" s="273"/>
      <c r="F12" s="273"/>
      <c r="G12" s="273"/>
      <c r="H12" s="273"/>
      <c r="I12" s="272"/>
      <c r="J12" s="272"/>
      <c r="K12" s="272"/>
      <c r="L12" s="272"/>
      <c r="M12" s="272"/>
      <c r="N12" s="272"/>
    </row>
    <row r="13" spans="1:14" x14ac:dyDescent="0.25">
      <c r="A13" s="273"/>
      <c r="B13" s="273"/>
      <c r="C13" s="273"/>
      <c r="D13" s="273"/>
      <c r="E13" s="273"/>
      <c r="F13" s="273"/>
      <c r="G13" s="273"/>
      <c r="H13" s="273"/>
      <c r="I13" s="272"/>
      <c r="J13" s="272"/>
      <c r="K13" s="272"/>
      <c r="L13" s="272"/>
      <c r="M13" s="272"/>
      <c r="N13" s="272"/>
    </row>
    <row r="14" spans="1:14" x14ac:dyDescent="0.25">
      <c r="I14" s="272"/>
      <c r="J14" s="272"/>
      <c r="K14" s="272"/>
      <c r="L14" s="272"/>
      <c r="M14" s="272"/>
      <c r="N14" s="272"/>
    </row>
    <row r="15" spans="1:14" x14ac:dyDescent="0.25">
      <c r="I15" s="272"/>
      <c r="J15" s="272"/>
      <c r="K15" s="272"/>
      <c r="L15" s="272"/>
      <c r="M15" s="272"/>
      <c r="N15" s="272"/>
    </row>
    <row r="16" spans="1:14" x14ac:dyDescent="0.25">
      <c r="I16" s="272"/>
      <c r="J16" s="272"/>
      <c r="K16" s="272"/>
      <c r="L16" s="272"/>
      <c r="M16" s="272"/>
      <c r="N16" s="272"/>
    </row>
    <row r="17" spans="1:14" x14ac:dyDescent="0.25">
      <c r="I17" s="272"/>
      <c r="J17" s="272"/>
      <c r="K17" s="272"/>
      <c r="L17" s="272"/>
      <c r="M17" s="272"/>
      <c r="N17" s="272"/>
    </row>
    <row r="18" spans="1:14" x14ac:dyDescent="0.25">
      <c r="I18" s="272"/>
      <c r="J18" s="272"/>
      <c r="K18" s="272"/>
      <c r="L18" s="272"/>
      <c r="M18" s="272"/>
      <c r="N18" s="272"/>
    </row>
    <row r="19" spans="1:14" x14ac:dyDescent="0.25">
      <c r="I19" s="272"/>
      <c r="J19" s="272"/>
      <c r="K19" s="272"/>
      <c r="L19" s="272"/>
      <c r="M19" s="272"/>
      <c r="N19" s="272"/>
    </row>
    <row r="20" spans="1:14" x14ac:dyDescent="0.25">
      <c r="I20" s="272"/>
      <c r="J20" s="272"/>
      <c r="K20" s="272"/>
      <c r="L20" s="272"/>
      <c r="M20" s="272"/>
      <c r="N20" s="272"/>
    </row>
    <row r="21" spans="1:14" x14ac:dyDescent="0.25">
      <c r="I21" s="272"/>
      <c r="J21" s="272"/>
      <c r="K21" s="272"/>
      <c r="L21" s="272"/>
      <c r="M21" s="272"/>
      <c r="N21" s="272"/>
    </row>
    <row r="22" spans="1:14" x14ac:dyDescent="0.25">
      <c r="I22" s="272"/>
      <c r="J22" s="272"/>
      <c r="K22" s="272"/>
      <c r="L22" s="272"/>
      <c r="M22" s="272"/>
      <c r="N22" s="272"/>
    </row>
    <row r="23" spans="1:14" x14ac:dyDescent="0.25">
      <c r="I23" s="272"/>
      <c r="J23" s="272"/>
      <c r="K23" s="272"/>
      <c r="L23" s="272"/>
      <c r="M23" s="272"/>
      <c r="N23" s="272"/>
    </row>
    <row r="24" spans="1:14" x14ac:dyDescent="0.25">
      <c r="I24" s="272"/>
      <c r="J24" s="272"/>
      <c r="K24" s="272"/>
      <c r="L24" s="272"/>
      <c r="M24" s="272"/>
      <c r="N24" s="272"/>
    </row>
    <row r="25" spans="1:14" x14ac:dyDescent="0.25">
      <c r="I25" s="272"/>
      <c r="J25" s="272"/>
      <c r="K25" s="272"/>
      <c r="L25" s="272"/>
      <c r="M25" s="272"/>
      <c r="N25" s="272"/>
    </row>
    <row r="26" spans="1:14" x14ac:dyDescent="0.25">
      <c r="I26" s="272"/>
      <c r="J26" s="272"/>
      <c r="K26" s="272"/>
      <c r="L26" s="272"/>
      <c r="M26" s="272"/>
      <c r="N26" s="272"/>
    </row>
    <row r="27" spans="1:14" x14ac:dyDescent="0.25">
      <c r="I27" s="272"/>
      <c r="J27" s="272"/>
      <c r="K27" s="272"/>
      <c r="L27" s="272"/>
      <c r="M27" s="272"/>
      <c r="N27" s="272"/>
    </row>
    <row r="28" spans="1:14" x14ac:dyDescent="0.25">
      <c r="I28" s="272"/>
      <c r="J28" s="272"/>
      <c r="K28" s="272"/>
      <c r="L28" s="272"/>
      <c r="M28" s="272"/>
      <c r="N28" s="272"/>
    </row>
    <row r="29" spans="1:14" x14ac:dyDescent="0.25">
      <c r="I29" s="272"/>
      <c r="J29" s="272"/>
      <c r="K29" s="272"/>
      <c r="L29" s="272"/>
      <c r="M29" s="272"/>
      <c r="N29" s="272"/>
    </row>
    <row r="30" spans="1:14" x14ac:dyDescent="0.25">
      <c r="I30" s="272"/>
      <c r="J30" s="272"/>
      <c r="K30" s="272"/>
      <c r="L30" s="272"/>
      <c r="M30" s="272"/>
      <c r="N30" s="272"/>
    </row>
    <row r="31" spans="1:14" ht="15.75" thickBot="1" x14ac:dyDescent="0.3">
      <c r="A31" s="273"/>
      <c r="B31" s="273"/>
      <c r="C31" s="273"/>
      <c r="D31" s="273"/>
      <c r="E31" s="273"/>
      <c r="F31" s="273"/>
      <c r="G31" s="273"/>
      <c r="H31" s="273"/>
      <c r="I31" s="272"/>
      <c r="J31" s="272"/>
      <c r="K31" s="272"/>
      <c r="L31" s="272"/>
      <c r="M31" s="272"/>
      <c r="N31" s="272"/>
    </row>
    <row r="32" spans="1:14" ht="144.75" customHeight="1" thickBot="1" x14ac:dyDescent="0.3">
      <c r="A32" s="360" t="s">
        <v>266</v>
      </c>
      <c r="B32" s="361"/>
      <c r="C32" s="361"/>
      <c r="D32" s="361"/>
      <c r="E32" s="361"/>
      <c r="F32" s="361"/>
      <c r="G32" s="361"/>
      <c r="H32" s="362"/>
      <c r="I32" s="272"/>
      <c r="J32" s="272"/>
      <c r="K32" s="272"/>
      <c r="L32" s="272"/>
      <c r="M32" s="272"/>
      <c r="N32" s="272"/>
    </row>
    <row r="33" spans="1:14" ht="16.5" thickBot="1" x14ac:dyDescent="0.3">
      <c r="A33" s="275"/>
      <c r="B33" s="273"/>
      <c r="C33" s="273"/>
      <c r="D33" s="273"/>
      <c r="E33" s="273"/>
      <c r="F33" s="273"/>
      <c r="G33" s="273"/>
      <c r="H33" s="273"/>
      <c r="I33" s="272"/>
      <c r="J33" s="272"/>
      <c r="K33" s="272"/>
      <c r="L33" s="272"/>
      <c r="M33" s="272"/>
      <c r="N33" s="272"/>
    </row>
    <row r="34" spans="1:14" ht="20.25" x14ac:dyDescent="0.3">
      <c r="A34" s="276" t="s">
        <v>267</v>
      </c>
      <c r="B34" s="277"/>
      <c r="C34" s="277"/>
      <c r="D34" s="277"/>
      <c r="E34" s="277"/>
      <c r="F34" s="277"/>
      <c r="G34" s="277"/>
      <c r="H34" s="278"/>
      <c r="I34" s="272"/>
      <c r="J34" s="272"/>
      <c r="K34" s="272"/>
      <c r="L34" s="272"/>
      <c r="M34" s="272"/>
      <c r="N34" s="272"/>
    </row>
    <row r="35" spans="1:14" ht="20.25" x14ac:dyDescent="0.3">
      <c r="A35" s="279" t="s">
        <v>270</v>
      </c>
      <c r="B35" s="280"/>
      <c r="C35" s="280"/>
      <c r="D35" s="280"/>
      <c r="E35" s="280"/>
      <c r="F35" s="280"/>
      <c r="G35" s="280"/>
      <c r="H35" s="281"/>
      <c r="I35" s="272"/>
      <c r="J35" s="272"/>
      <c r="K35" s="272"/>
      <c r="L35" s="272"/>
      <c r="M35" s="272"/>
      <c r="N35" s="272"/>
    </row>
    <row r="36" spans="1:14" ht="20.25" x14ac:dyDescent="0.3">
      <c r="A36" s="279" t="s">
        <v>271</v>
      </c>
      <c r="B36" s="280"/>
      <c r="C36" s="280"/>
      <c r="D36" s="280"/>
      <c r="E36" s="280"/>
      <c r="F36" s="280"/>
      <c r="G36" s="280"/>
      <c r="H36" s="281"/>
      <c r="I36" s="272"/>
      <c r="J36" s="272"/>
      <c r="K36" s="272"/>
      <c r="L36" s="272"/>
      <c r="M36" s="272"/>
      <c r="N36" s="272"/>
    </row>
    <row r="37" spans="1:14" ht="20.25" x14ac:dyDescent="0.3">
      <c r="A37" s="279" t="s">
        <v>272</v>
      </c>
      <c r="B37" s="280"/>
      <c r="C37" s="280"/>
      <c r="D37" s="280"/>
      <c r="E37" s="280"/>
      <c r="F37" s="280"/>
      <c r="G37" s="280"/>
      <c r="H37" s="281"/>
      <c r="I37" s="272"/>
      <c r="J37" s="272"/>
      <c r="K37" s="272"/>
      <c r="L37" s="272"/>
      <c r="M37" s="272"/>
      <c r="N37" s="272"/>
    </row>
    <row r="38" spans="1:14" ht="21" thickBot="1" x14ac:dyDescent="0.35">
      <c r="A38" s="282"/>
      <c r="B38" s="283"/>
      <c r="C38" s="283"/>
      <c r="D38" s="283"/>
      <c r="E38" s="283"/>
      <c r="F38" s="283"/>
      <c r="G38" s="283"/>
      <c r="H38" s="284"/>
      <c r="I38" s="272"/>
      <c r="J38" s="272"/>
      <c r="K38" s="272"/>
      <c r="L38" s="272"/>
      <c r="M38" s="272"/>
      <c r="N38" s="272"/>
    </row>
    <row r="39" spans="1:14" ht="21" thickBot="1" x14ac:dyDescent="0.35">
      <c r="A39" s="363" t="s">
        <v>268</v>
      </c>
      <c r="B39" s="364"/>
      <c r="C39" s="364"/>
      <c r="D39" s="364"/>
      <c r="E39" s="364"/>
      <c r="F39" s="364"/>
      <c r="G39" s="364"/>
      <c r="H39" s="365"/>
      <c r="I39" s="272"/>
      <c r="J39" s="272"/>
      <c r="K39" s="272"/>
      <c r="L39" s="272"/>
      <c r="M39" s="272"/>
      <c r="N39" s="272"/>
    </row>
    <row r="40" spans="1:14" ht="54.75" customHeight="1" thickBot="1" x14ac:dyDescent="0.3">
      <c r="A40" s="339" t="s">
        <v>269</v>
      </c>
      <c r="B40" s="340"/>
      <c r="C40" s="340"/>
      <c r="D40" s="340"/>
      <c r="E40" s="340"/>
      <c r="F40" s="340"/>
      <c r="G40" s="340"/>
      <c r="H40" s="341"/>
      <c r="I40" s="272"/>
      <c r="J40" s="272"/>
      <c r="K40" s="272"/>
      <c r="L40" s="272"/>
      <c r="M40" s="272"/>
      <c r="N40" s="272"/>
    </row>
    <row r="41" spans="1:14" ht="20.25" x14ac:dyDescent="0.3">
      <c r="A41" s="285"/>
      <c r="B41" s="285"/>
      <c r="C41" s="285"/>
      <c r="D41" s="285"/>
      <c r="E41" s="285"/>
      <c r="F41" s="285"/>
      <c r="G41" s="285"/>
      <c r="H41" s="285"/>
      <c r="I41" s="272"/>
      <c r="J41" s="272"/>
      <c r="K41" s="272"/>
      <c r="L41" s="272"/>
      <c r="M41" s="272"/>
      <c r="N41" s="272"/>
    </row>
    <row r="42" spans="1:14" x14ac:dyDescent="0.25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</row>
    <row r="43" spans="1:14" x14ac:dyDescent="0.25">
      <c r="A43" s="272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</row>
    <row r="44" spans="1:14" x14ac:dyDescent="0.25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</row>
    <row r="45" spans="1:14" x14ac:dyDescent="0.25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</row>
    <row r="46" spans="1:14" x14ac:dyDescent="0.2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</row>
    <row r="47" spans="1:14" x14ac:dyDescent="0.2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 x14ac:dyDescent="0.2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x14ac:dyDescent="0.2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x14ac:dyDescent="0.2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x14ac:dyDescent="0.2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x14ac:dyDescent="0.2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x14ac:dyDescent="0.2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</row>
  </sheetData>
  <mergeCells count="7">
    <mergeCell ref="A40:H40"/>
    <mergeCell ref="A1:H2"/>
    <mergeCell ref="A4:H5"/>
    <mergeCell ref="A7:H7"/>
    <mergeCell ref="A9:H9"/>
    <mergeCell ref="A32:H32"/>
    <mergeCell ref="A39:H39"/>
  </mergeCells>
  <hyperlinks>
    <hyperlink ref="A9" r:id="rId1"/>
  </hyperlinks>
  <pageMargins left="0.70866141732283472" right="0.70866141732283472" top="0.62992125984251968" bottom="0.59055118110236227" header="0.31496062992125984" footer="0.31496062992125984"/>
  <pageSetup paperSize="9" scale="54" orientation="portrait" r:id="rId2"/>
  <headerFooter>
    <oddFooter>&amp;R4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Layout" topLeftCell="A10" zoomScaleNormal="100" workbookViewId="0">
      <selection activeCell="F32" sqref="F32"/>
    </sheetView>
  </sheetViews>
  <sheetFormatPr baseColWidth="10" defaultRowHeight="15" x14ac:dyDescent="0.25"/>
  <cols>
    <col min="1" max="1" width="36.7109375" customWidth="1"/>
    <col min="2" max="2" width="19.42578125" customWidth="1"/>
    <col min="3" max="3" width="28.5703125" customWidth="1"/>
    <col min="4" max="4" width="17.5703125" customWidth="1"/>
  </cols>
  <sheetData>
    <row r="1" spans="1:5" ht="15.75" thickBot="1" x14ac:dyDescent="0.3"/>
    <row r="2" spans="1:5" ht="24" thickBot="1" x14ac:dyDescent="0.4">
      <c r="A2" s="366" t="s">
        <v>170</v>
      </c>
      <c r="B2" s="367"/>
      <c r="C2" s="367"/>
      <c r="D2" s="368"/>
    </row>
    <row r="3" spans="1:5" ht="18.75" thickBot="1" x14ac:dyDescent="0.3">
      <c r="A3" s="369" t="s">
        <v>152</v>
      </c>
      <c r="B3" s="370"/>
      <c r="C3" s="370"/>
      <c r="D3" s="371"/>
      <c r="E3" s="88"/>
    </row>
    <row r="4" spans="1:5" ht="28.5" customHeight="1" x14ac:dyDescent="0.25">
      <c r="A4" s="89" t="s">
        <v>153</v>
      </c>
      <c r="B4" s="90"/>
      <c r="C4" s="90"/>
      <c r="D4" s="55"/>
      <c r="E4" s="55"/>
    </row>
    <row r="5" spans="1:5" ht="18" x14ac:dyDescent="0.25">
      <c r="A5" s="91" t="s">
        <v>154</v>
      </c>
      <c r="B5" s="91" t="s">
        <v>155</v>
      </c>
      <c r="C5" s="92"/>
      <c r="D5" s="55"/>
      <c r="E5" s="55"/>
    </row>
    <row r="6" spans="1:5" ht="18" x14ac:dyDescent="0.25">
      <c r="A6" s="91" t="s">
        <v>156</v>
      </c>
      <c r="B6" s="91" t="s">
        <v>157</v>
      </c>
      <c r="C6" s="92"/>
      <c r="D6" s="55"/>
      <c r="E6" s="55"/>
    </row>
    <row r="7" spans="1:5" ht="18" x14ac:dyDescent="0.25">
      <c r="A7" s="92" t="s">
        <v>163</v>
      </c>
      <c r="B7" s="92"/>
      <c r="C7" s="92"/>
      <c r="D7" s="55"/>
      <c r="E7" s="55"/>
    </row>
    <row r="8" spans="1:5" ht="24" customHeight="1" thickBot="1" x14ac:dyDescent="0.3">
      <c r="A8" s="9"/>
      <c r="B8" s="1"/>
      <c r="C8" s="1"/>
      <c r="D8" s="1"/>
    </row>
    <row r="9" spans="1:5" ht="16.5" thickBot="1" x14ac:dyDescent="0.3">
      <c r="A9" s="372" t="s">
        <v>38</v>
      </c>
      <c r="B9" s="373"/>
      <c r="C9" s="372" t="s">
        <v>100</v>
      </c>
      <c r="D9" s="373"/>
    </row>
    <row r="10" spans="1:5" ht="15.75" x14ac:dyDescent="0.25">
      <c r="A10" s="12" t="s">
        <v>18</v>
      </c>
      <c r="B10" s="129"/>
      <c r="C10" s="12" t="s">
        <v>18</v>
      </c>
      <c r="D10" s="133"/>
    </row>
    <row r="11" spans="1:5" ht="15.75" x14ac:dyDescent="0.25">
      <c r="A11" s="4" t="s">
        <v>19</v>
      </c>
      <c r="B11" s="130"/>
      <c r="C11" s="4" t="s">
        <v>19</v>
      </c>
      <c r="D11" s="134"/>
    </row>
    <row r="12" spans="1:5" ht="15.75" x14ac:dyDescent="0.25">
      <c r="A12" s="4" t="s">
        <v>39</v>
      </c>
      <c r="B12" s="130"/>
      <c r="C12" s="4" t="s">
        <v>39</v>
      </c>
      <c r="D12" s="134"/>
    </row>
    <row r="13" spans="1:5" ht="15.75" x14ac:dyDescent="0.25">
      <c r="A13" s="4" t="s">
        <v>43</v>
      </c>
      <c r="B13" s="131"/>
      <c r="C13" s="4" t="s">
        <v>43</v>
      </c>
      <c r="D13" s="135"/>
    </row>
    <row r="14" spans="1:5" ht="15.75" x14ac:dyDescent="0.25">
      <c r="A14" s="4" t="s">
        <v>44</v>
      </c>
      <c r="B14" s="131"/>
      <c r="C14" s="4" t="s">
        <v>44</v>
      </c>
      <c r="D14" s="135"/>
    </row>
    <row r="15" spans="1:5" ht="15.75" x14ac:dyDescent="0.25">
      <c r="A15" s="97" t="s">
        <v>40</v>
      </c>
      <c r="B15" s="132"/>
      <c r="C15" s="97" t="s">
        <v>40</v>
      </c>
      <c r="D15" s="122"/>
    </row>
    <row r="16" spans="1:5" ht="15.75" x14ac:dyDescent="0.25">
      <c r="A16" s="4" t="s">
        <v>41</v>
      </c>
      <c r="B16" s="131"/>
      <c r="C16" s="4" t="s">
        <v>41</v>
      </c>
      <c r="D16" s="135"/>
    </row>
    <row r="17" spans="1:10" ht="15.75" x14ac:dyDescent="0.25">
      <c r="A17" s="4" t="s">
        <v>42</v>
      </c>
      <c r="B17" s="131"/>
      <c r="C17" s="4" t="s">
        <v>42</v>
      </c>
      <c r="D17" s="122" t="s">
        <v>104</v>
      </c>
    </row>
    <row r="18" spans="1:10" ht="15.75" x14ac:dyDescent="0.25">
      <c r="A18" s="4" t="s">
        <v>45</v>
      </c>
      <c r="B18" s="131"/>
      <c r="C18" s="4" t="s">
        <v>45</v>
      </c>
      <c r="D18" s="135"/>
    </row>
    <row r="19" spans="1:10" ht="32.25" thickBot="1" x14ac:dyDescent="0.3">
      <c r="A19" s="99" t="s">
        <v>49</v>
      </c>
      <c r="B19" s="105">
        <f>SUM(B18,B14)</f>
        <v>0</v>
      </c>
      <c r="C19" s="98" t="s">
        <v>167</v>
      </c>
      <c r="D19" s="107">
        <f>SUM(D18,D14)</f>
        <v>0</v>
      </c>
    </row>
    <row r="20" spans="1:10" ht="32.25" customHeight="1" thickBot="1" x14ac:dyDescent="0.3">
      <c r="A20" s="85" t="s">
        <v>51</v>
      </c>
      <c r="B20" s="106">
        <f>SUM(B19,D19)</f>
        <v>0</v>
      </c>
      <c r="C20" s="18"/>
      <c r="D20" s="17"/>
    </row>
    <row r="21" spans="1:10" ht="23.25" customHeight="1" x14ac:dyDescent="0.25">
      <c r="A21" s="60"/>
      <c r="B21" s="61"/>
      <c r="C21" s="18"/>
      <c r="D21" s="17"/>
    </row>
    <row r="22" spans="1:10" ht="23.25" customHeight="1" x14ac:dyDescent="0.25">
      <c r="A22" s="84" t="s">
        <v>107</v>
      </c>
      <c r="B22" s="79"/>
      <c r="C22" s="26"/>
      <c r="D22" s="17"/>
    </row>
    <row r="23" spans="1:10" ht="23.25" customHeight="1" x14ac:dyDescent="0.25">
      <c r="A23" s="84" t="s">
        <v>24</v>
      </c>
      <c r="B23" s="79"/>
      <c r="C23" s="26"/>
      <c r="D23" s="17"/>
    </row>
    <row r="24" spans="1:10" ht="38.25" customHeight="1" x14ac:dyDescent="0.25">
      <c r="A24" s="80"/>
      <c r="B24" s="93" t="s">
        <v>165</v>
      </c>
      <c r="C24" s="93" t="s">
        <v>166</v>
      </c>
      <c r="D24" s="17"/>
    </row>
    <row r="25" spans="1:10" ht="15.75" x14ac:dyDescent="0.25">
      <c r="A25" s="4" t="s">
        <v>53</v>
      </c>
      <c r="B25" s="122">
        <f>B27-B26</f>
        <v>0</v>
      </c>
      <c r="C25" s="122">
        <f>B25*C23</f>
        <v>0</v>
      </c>
      <c r="D25" s="1"/>
    </row>
    <row r="26" spans="1:10" ht="16.5" thickBot="1" x14ac:dyDescent="0.3">
      <c r="A26" s="14" t="s">
        <v>89</v>
      </c>
      <c r="B26" s="123">
        <f>B27*'Szenario 1+2 Angaben'!B31</f>
        <v>0</v>
      </c>
      <c r="C26" s="123">
        <f>B26*C23</f>
        <v>0</v>
      </c>
      <c r="D26" s="1"/>
    </row>
    <row r="27" spans="1:10" ht="15.75" x14ac:dyDescent="0.25">
      <c r="A27" s="12" t="s">
        <v>90</v>
      </c>
      <c r="B27" s="124">
        <f>B29-B28</f>
        <v>0</v>
      </c>
      <c r="C27" s="124">
        <f>B27*C23</f>
        <v>0</v>
      </c>
      <c r="D27" s="1"/>
    </row>
    <row r="28" spans="1:10" ht="16.5" thickBot="1" x14ac:dyDescent="0.3">
      <c r="A28" s="14" t="s">
        <v>91</v>
      </c>
      <c r="B28" s="123">
        <f>B29*'Szenario 1+2 Angaben'!B32</f>
        <v>0</v>
      </c>
      <c r="C28" s="123">
        <f>B28*C23</f>
        <v>0</v>
      </c>
      <c r="D28" s="1"/>
    </row>
    <row r="29" spans="1:10" ht="15.75" x14ac:dyDescent="0.25">
      <c r="A29" s="12" t="s">
        <v>105</v>
      </c>
      <c r="B29" s="136"/>
      <c r="C29" s="124">
        <f>B29*C23</f>
        <v>0</v>
      </c>
      <c r="D29" s="1"/>
    </row>
    <row r="30" spans="1:10" ht="16.5" thickBot="1" x14ac:dyDescent="0.3">
      <c r="A30" s="14" t="s">
        <v>113</v>
      </c>
      <c r="B30" s="123">
        <f>B29*'Szenario 1+2 Angaben'!B33</f>
        <v>0</v>
      </c>
      <c r="C30" s="123">
        <f>B30*C23</f>
        <v>0</v>
      </c>
      <c r="D30" s="1"/>
    </row>
    <row r="31" spans="1:10" ht="32.25" thickBot="1" x14ac:dyDescent="0.3">
      <c r="A31" s="83" t="s">
        <v>103</v>
      </c>
      <c r="B31" s="137">
        <f>SUM(B29:B30)</f>
        <v>0</v>
      </c>
      <c r="C31" s="137">
        <f>B31*C23</f>
        <v>0</v>
      </c>
      <c r="D31" s="9"/>
      <c r="F31" s="374" t="s">
        <v>273</v>
      </c>
      <c r="G31" s="375"/>
      <c r="H31" s="375"/>
      <c r="I31" s="375"/>
      <c r="J31" s="376"/>
    </row>
    <row r="32" spans="1:10" ht="17.25" thickTop="1" thickBot="1" x14ac:dyDescent="0.3">
      <c r="A32" s="73"/>
      <c r="B32" s="73"/>
      <c r="C32" s="81"/>
      <c r="D32" s="1"/>
      <c r="F32" s="293" t="s">
        <v>276</v>
      </c>
      <c r="G32" s="294"/>
      <c r="H32" s="295">
        <f>(0.4+0.8)/2</f>
        <v>0.60000000000000009</v>
      </c>
    </row>
    <row r="33" spans="1:4" ht="15.75" x14ac:dyDescent="0.25">
      <c r="A33" s="76" t="s">
        <v>106</v>
      </c>
      <c r="B33" s="82"/>
      <c r="C33" s="128">
        <f>C27*C22+(C27*C22*'Szenario 1+2 Angaben'!B33)</f>
        <v>0</v>
      </c>
      <c r="D33" s="1"/>
    </row>
    <row r="34" spans="1:4" ht="15.75" x14ac:dyDescent="0.25">
      <c r="A34" s="73" t="s">
        <v>108</v>
      </c>
      <c r="B34" s="78"/>
      <c r="C34" s="127">
        <f>C33*0.98</f>
        <v>0</v>
      </c>
      <c r="D34" s="1"/>
    </row>
    <row r="35" spans="1:4" ht="18" x14ac:dyDescent="0.25">
      <c r="A35" s="62"/>
      <c r="B35" s="63"/>
      <c r="C35" s="1"/>
      <c r="D35" s="1"/>
    </row>
    <row r="36" spans="1:4" x14ac:dyDescent="0.25">
      <c r="A36" s="64"/>
      <c r="B36" s="65"/>
    </row>
    <row r="37" spans="1:4" x14ac:dyDescent="0.25">
      <c r="B37" s="66"/>
    </row>
    <row r="38" spans="1:4" x14ac:dyDescent="0.25">
      <c r="B38" s="66"/>
    </row>
    <row r="39" spans="1:4" x14ac:dyDescent="0.25">
      <c r="B39" s="66"/>
    </row>
  </sheetData>
  <mergeCells count="5">
    <mergeCell ref="A2:D2"/>
    <mergeCell ref="A3:D3"/>
    <mergeCell ref="A9:B9"/>
    <mergeCell ref="C9:D9"/>
    <mergeCell ref="F31:J31"/>
  </mergeCells>
  <pageMargins left="0.23622047244094491" right="0.23622047244094491" top="0.55118110236220474" bottom="0.55118110236220474" header="0.11811023622047245" footer="0.11811023622047245"/>
  <pageSetup paperSize="9" scale="73" orientation="landscape" r:id="rId1"/>
  <headerFooter>
    <oddFooter>&amp;R5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3" zoomScaleNormal="100" workbookViewId="0">
      <selection activeCell="E33" sqref="E33"/>
    </sheetView>
  </sheetViews>
  <sheetFormatPr baseColWidth="10" defaultRowHeight="15" x14ac:dyDescent="0.25"/>
  <cols>
    <col min="1" max="1" width="36.7109375" customWidth="1"/>
    <col min="2" max="2" width="19.42578125" customWidth="1"/>
    <col min="3" max="3" width="28.5703125" customWidth="1"/>
    <col min="4" max="4" width="17.5703125" customWidth="1"/>
  </cols>
  <sheetData>
    <row r="1" spans="1:5" ht="15.75" thickBot="1" x14ac:dyDescent="0.3"/>
    <row r="2" spans="1:5" ht="24" thickBot="1" x14ac:dyDescent="0.4">
      <c r="A2" s="366" t="s">
        <v>164</v>
      </c>
      <c r="B2" s="367"/>
      <c r="C2" s="367"/>
      <c r="D2" s="368"/>
    </row>
    <row r="3" spans="1:5" ht="18.75" thickBot="1" x14ac:dyDescent="0.3">
      <c r="A3" s="369" t="s">
        <v>152</v>
      </c>
      <c r="B3" s="370"/>
      <c r="C3" s="370"/>
      <c r="D3" s="371"/>
      <c r="E3" s="88"/>
    </row>
    <row r="4" spans="1:5" ht="28.5" customHeight="1" x14ac:dyDescent="0.25">
      <c r="A4" s="89" t="s">
        <v>153</v>
      </c>
      <c r="B4" s="90"/>
      <c r="C4" s="90"/>
      <c r="D4" s="55"/>
      <c r="E4" s="55"/>
    </row>
    <row r="5" spans="1:5" ht="18" x14ac:dyDescent="0.25">
      <c r="A5" s="91" t="s">
        <v>154</v>
      </c>
      <c r="B5" s="91" t="s">
        <v>155</v>
      </c>
      <c r="C5" s="92"/>
      <c r="D5" s="55"/>
      <c r="E5" s="55"/>
    </row>
    <row r="6" spans="1:5" ht="18" x14ac:dyDescent="0.25">
      <c r="A6" s="91" t="s">
        <v>156</v>
      </c>
      <c r="B6" s="91" t="s">
        <v>157</v>
      </c>
      <c r="C6" s="92"/>
      <c r="D6" s="55"/>
      <c r="E6" s="55"/>
    </row>
    <row r="7" spans="1:5" ht="18" x14ac:dyDescent="0.25">
      <c r="A7" s="92" t="s">
        <v>163</v>
      </c>
      <c r="B7" s="92"/>
      <c r="C7" s="92"/>
      <c r="D7" s="55"/>
      <c r="E7" s="55"/>
    </row>
    <row r="8" spans="1:5" ht="24" customHeight="1" thickBot="1" x14ac:dyDescent="0.3">
      <c r="A8" s="9"/>
      <c r="B8" s="1"/>
      <c r="C8" s="1"/>
      <c r="D8" s="1"/>
    </row>
    <row r="9" spans="1:5" ht="16.5" thickBot="1" x14ac:dyDescent="0.3">
      <c r="A9" s="372" t="s">
        <v>38</v>
      </c>
      <c r="B9" s="373"/>
      <c r="C9" s="372" t="s">
        <v>100</v>
      </c>
      <c r="D9" s="373"/>
    </row>
    <row r="10" spans="1:5" ht="15.75" x14ac:dyDescent="0.25">
      <c r="A10" s="12" t="s">
        <v>18</v>
      </c>
      <c r="B10" s="129">
        <f>'Szenario 1+2 Angaben'!B7/'Szenario 1+2 Angaben'!B8</f>
        <v>4619.0761847630465</v>
      </c>
      <c r="C10" s="12" t="s">
        <v>18</v>
      </c>
      <c r="D10" s="133">
        <f>'Szenario 1+2 Angaben'!B14/'Szenario 1+2 Angaben'!B15</f>
        <v>3360</v>
      </c>
    </row>
    <row r="11" spans="1:5" ht="15.75" x14ac:dyDescent="0.25">
      <c r="A11" s="4" t="s">
        <v>19</v>
      </c>
      <c r="B11" s="130">
        <f>'Szenario 1+2 Angaben'!B7*'Szenario 1+2 Angaben'!B29</f>
        <v>1347.5000000000002</v>
      </c>
      <c r="C11" s="4" t="s">
        <v>19</v>
      </c>
      <c r="D11" s="134">
        <f>'Szenario 1+2 Angaben'!B14*'Szenario 1+2 Angaben'!B29</f>
        <v>735.00000000000011</v>
      </c>
    </row>
    <row r="12" spans="1:5" ht="15.75" x14ac:dyDescent="0.25">
      <c r="A12" s="4" t="s">
        <v>39</v>
      </c>
      <c r="B12" s="130">
        <f>'Szenario 1+2 Angaben'!B7*'Szenario 1+2 Angaben'!B10</f>
        <v>1540</v>
      </c>
      <c r="C12" s="4" t="s">
        <v>39</v>
      </c>
      <c r="D12" s="134">
        <f>'Szenario 1+2 Angaben'!B14*'Szenario 1+2 Angaben'!B17</f>
        <v>840</v>
      </c>
    </row>
    <row r="13" spans="1:5" ht="15.75" x14ac:dyDescent="0.25">
      <c r="A13" s="4" t="s">
        <v>43</v>
      </c>
      <c r="B13" s="131">
        <f>SUM(B10:B12)</f>
        <v>7506.5761847630465</v>
      </c>
      <c r="C13" s="4" t="s">
        <v>43</v>
      </c>
      <c r="D13" s="135">
        <f>SUM(D10:D12)</f>
        <v>4935</v>
      </c>
    </row>
    <row r="14" spans="1:5" ht="15.75" x14ac:dyDescent="0.25">
      <c r="A14" s="4" t="s">
        <v>44</v>
      </c>
      <c r="B14" s="131">
        <f>B13/'Szenario 1+2 Angaben'!B9</f>
        <v>16.681280410584549</v>
      </c>
      <c r="C14" s="4" t="s">
        <v>44</v>
      </c>
      <c r="D14" s="135">
        <f>D13/'Szenario 1+2 Angaben'!B16</f>
        <v>49.35</v>
      </c>
    </row>
    <row r="15" spans="1:5" ht="15.75" x14ac:dyDescent="0.25">
      <c r="A15" s="97" t="s">
        <v>40</v>
      </c>
      <c r="B15" s="132"/>
      <c r="C15" s="97" t="s">
        <v>40</v>
      </c>
      <c r="D15" s="122"/>
    </row>
    <row r="16" spans="1:5" ht="15.75" x14ac:dyDescent="0.25">
      <c r="A16" s="4" t="s">
        <v>41</v>
      </c>
      <c r="B16" s="131">
        <f>'Szenario 1+2 Angaben'!B11</f>
        <v>6.16</v>
      </c>
      <c r="C16" s="4" t="s">
        <v>41</v>
      </c>
      <c r="D16" s="135">
        <f>'Szenario 1+2 Angaben'!B18</f>
        <v>12.6</v>
      </c>
    </row>
    <row r="17" spans="1:10" ht="15.75" x14ac:dyDescent="0.25">
      <c r="A17" s="4" t="s">
        <v>42</v>
      </c>
      <c r="B17" s="131">
        <f>'Szenario 1+2 Angaben'!B12</f>
        <v>10.77</v>
      </c>
      <c r="C17" s="4" t="s">
        <v>42</v>
      </c>
      <c r="D17" s="122" t="s">
        <v>104</v>
      </c>
    </row>
    <row r="18" spans="1:10" ht="15.75" x14ac:dyDescent="0.25">
      <c r="A18" s="4" t="s">
        <v>45</v>
      </c>
      <c r="B18" s="131">
        <f>SUM(B16:B17)</f>
        <v>16.93</v>
      </c>
      <c r="C18" s="4" t="s">
        <v>45</v>
      </c>
      <c r="D18" s="135">
        <f>SUM(D16:D17)</f>
        <v>12.6</v>
      </c>
    </row>
    <row r="19" spans="1:10" ht="32.25" thickBot="1" x14ac:dyDescent="0.3">
      <c r="A19" s="99" t="s">
        <v>49</v>
      </c>
      <c r="B19" s="105">
        <f>SUM(B18,B14)</f>
        <v>33.611280410584548</v>
      </c>
      <c r="C19" s="98" t="s">
        <v>167</v>
      </c>
      <c r="D19" s="107">
        <f>SUM(D18,D14)</f>
        <v>61.95</v>
      </c>
    </row>
    <row r="20" spans="1:10" ht="32.25" customHeight="1" thickBot="1" x14ac:dyDescent="0.3">
      <c r="A20" s="85" t="s">
        <v>51</v>
      </c>
      <c r="B20" s="106">
        <f>SUM(B19,D19)</f>
        <v>95.561280410584544</v>
      </c>
      <c r="C20" s="18"/>
      <c r="D20" s="17"/>
    </row>
    <row r="21" spans="1:10" ht="23.25" customHeight="1" x14ac:dyDescent="0.25">
      <c r="A21" s="60"/>
      <c r="B21" s="61"/>
      <c r="C21" s="18"/>
      <c r="D21" s="17"/>
    </row>
    <row r="22" spans="1:10" ht="23.25" customHeight="1" x14ac:dyDescent="0.25">
      <c r="A22" s="84" t="s">
        <v>107</v>
      </c>
      <c r="B22" s="79"/>
      <c r="C22" s="26">
        <v>15</v>
      </c>
      <c r="D22" s="17"/>
    </row>
    <row r="23" spans="1:10" ht="23.25" customHeight="1" x14ac:dyDescent="0.25">
      <c r="A23" s="84" t="s">
        <v>24</v>
      </c>
      <c r="B23" s="79"/>
      <c r="C23" s="287">
        <f>'Szenario 1+2 Angaben'!B21</f>
        <v>0.6</v>
      </c>
      <c r="D23" s="17"/>
    </row>
    <row r="24" spans="1:10" ht="38.25" customHeight="1" x14ac:dyDescent="0.25">
      <c r="A24" s="80"/>
      <c r="B24" s="93" t="s">
        <v>165</v>
      </c>
      <c r="C24" s="93" t="s">
        <v>166</v>
      </c>
      <c r="D24" s="17"/>
    </row>
    <row r="25" spans="1:10" ht="15.75" x14ac:dyDescent="0.25">
      <c r="A25" s="4" t="s">
        <v>53</v>
      </c>
      <c r="B25" s="122">
        <f>B27-B26</f>
        <v>88.966359999999995</v>
      </c>
      <c r="C25" s="122">
        <f>B25*C23</f>
        <v>53.379815999999998</v>
      </c>
      <c r="D25" s="1"/>
    </row>
    <row r="26" spans="1:10" ht="16.5" thickBot="1" x14ac:dyDescent="0.3">
      <c r="A26" s="14" t="s">
        <v>89</v>
      </c>
      <c r="B26" s="123">
        <f>B27*'Szenario 1+2 Angaben'!B31</f>
        <v>1.8156399999999999</v>
      </c>
      <c r="C26" s="123">
        <f>B26*C23</f>
        <v>1.0893839999999999</v>
      </c>
      <c r="D26" s="1"/>
    </row>
    <row r="27" spans="1:10" ht="15.75" x14ac:dyDescent="0.25">
      <c r="A27" s="12" t="s">
        <v>90</v>
      </c>
      <c r="B27" s="124">
        <f>B29-B28</f>
        <v>90.781999999999996</v>
      </c>
      <c r="C27" s="124">
        <f>B27*C23</f>
        <v>54.469199999999994</v>
      </c>
      <c r="D27" s="1"/>
    </row>
    <row r="28" spans="1:10" ht="16.5" thickBot="1" x14ac:dyDescent="0.3">
      <c r="A28" s="14" t="s">
        <v>91</v>
      </c>
      <c r="B28" s="123">
        <f>B29*'Szenario 1+2 Angaben'!B32</f>
        <v>4.7780000000000005</v>
      </c>
      <c r="C28" s="123">
        <f>B28*C23</f>
        <v>2.8668</v>
      </c>
      <c r="D28" s="1"/>
    </row>
    <row r="29" spans="1:10" ht="15.75" x14ac:dyDescent="0.25">
      <c r="A29" s="12" t="s">
        <v>105</v>
      </c>
      <c r="B29" s="136">
        <v>95.56</v>
      </c>
      <c r="C29" s="124">
        <f>B29*C23</f>
        <v>57.335999999999999</v>
      </c>
      <c r="D29" s="1"/>
    </row>
    <row r="30" spans="1:10" ht="16.5" thickBot="1" x14ac:dyDescent="0.3">
      <c r="A30" s="14" t="s">
        <v>113</v>
      </c>
      <c r="B30" s="123">
        <f>B29*'Szenario 1+2 Angaben'!B33</f>
        <v>19.112000000000002</v>
      </c>
      <c r="C30" s="123">
        <f>B30*C23</f>
        <v>11.4672</v>
      </c>
      <c r="D30" s="1"/>
    </row>
    <row r="31" spans="1:10" ht="32.25" thickBot="1" x14ac:dyDescent="0.3">
      <c r="A31" s="83" t="s">
        <v>103</v>
      </c>
      <c r="B31" s="137">
        <f>SUM(B29:B30)</f>
        <v>114.672</v>
      </c>
      <c r="C31" s="137">
        <f>B31*C23</f>
        <v>68.80319999999999</v>
      </c>
      <c r="D31" s="9"/>
    </row>
    <row r="32" spans="1:10" ht="17.25" thickTop="1" thickBot="1" x14ac:dyDescent="0.3">
      <c r="A32" s="73"/>
      <c r="B32" s="73"/>
      <c r="C32" s="81"/>
      <c r="D32" s="1"/>
      <c r="F32" s="374" t="s">
        <v>273</v>
      </c>
      <c r="G32" s="375"/>
      <c r="H32" s="375"/>
      <c r="I32" s="375"/>
      <c r="J32" s="376"/>
    </row>
    <row r="33" spans="1:8" ht="16.5" thickBot="1" x14ac:dyDescent="0.3">
      <c r="A33" s="76" t="s">
        <v>106</v>
      </c>
      <c r="B33" s="82"/>
      <c r="C33" s="128">
        <f>C27*C22+(C27*C22*'Szenario 1+2 Angaben'!B33)</f>
        <v>980.4455999999999</v>
      </c>
      <c r="D33" s="1"/>
      <c r="F33" s="293" t="s">
        <v>276</v>
      </c>
      <c r="G33" s="294"/>
      <c r="H33" s="295">
        <f>(0.4+0.8)/2</f>
        <v>0.60000000000000009</v>
      </c>
    </row>
    <row r="34" spans="1:8" ht="15.75" x14ac:dyDescent="0.25">
      <c r="A34" s="73" t="s">
        <v>108</v>
      </c>
      <c r="B34" s="78"/>
      <c r="C34" s="127">
        <f>C33*0.98</f>
        <v>960.83668799999987</v>
      </c>
      <c r="D34" s="1"/>
    </row>
    <row r="35" spans="1:8" ht="18" x14ac:dyDescent="0.25">
      <c r="A35" s="62"/>
      <c r="B35" s="63"/>
      <c r="C35" s="1"/>
      <c r="D35" s="1"/>
    </row>
    <row r="36" spans="1:8" x14ac:dyDescent="0.25">
      <c r="A36" s="64"/>
      <c r="B36" s="65"/>
    </row>
    <row r="37" spans="1:8" x14ac:dyDescent="0.25">
      <c r="B37" s="66"/>
    </row>
    <row r="38" spans="1:8" x14ac:dyDescent="0.25">
      <c r="B38" s="66"/>
    </row>
    <row r="39" spans="1:8" x14ac:dyDescent="0.25">
      <c r="B39" s="66"/>
    </row>
  </sheetData>
  <mergeCells count="5">
    <mergeCell ref="A9:B9"/>
    <mergeCell ref="C9:D9"/>
    <mergeCell ref="A2:D2"/>
    <mergeCell ref="A3:D3"/>
    <mergeCell ref="F32:J32"/>
  </mergeCells>
  <pageMargins left="0.23622047244094491" right="0.23622047244094491" top="0.55118110236220474" bottom="0.55118110236220474" header="0.11811023622047245" footer="0.11811023622047245"/>
  <pageSetup paperSize="9" scale="73" orientation="landscape" r:id="rId1"/>
  <headerFooter>
    <oddFooter>&amp;R6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zoomScaleNormal="100" workbookViewId="0">
      <selection activeCell="D23" sqref="D23"/>
    </sheetView>
  </sheetViews>
  <sheetFormatPr baseColWidth="10" defaultRowHeight="15" x14ac:dyDescent="0.25"/>
  <cols>
    <col min="1" max="1" width="38" customWidth="1"/>
    <col min="2" max="2" width="19.42578125" customWidth="1"/>
    <col min="3" max="3" width="28.28515625" customWidth="1"/>
    <col min="4" max="4" width="16.42578125" customWidth="1"/>
  </cols>
  <sheetData>
    <row r="1" spans="1:5" ht="15.75" thickBot="1" x14ac:dyDescent="0.3"/>
    <row r="2" spans="1:5" ht="24" thickBot="1" x14ac:dyDescent="0.4">
      <c r="A2" s="366" t="s">
        <v>170</v>
      </c>
      <c r="B2" s="367"/>
      <c r="C2" s="367"/>
      <c r="D2" s="368"/>
    </row>
    <row r="3" spans="1:5" ht="18.75" thickBot="1" x14ac:dyDescent="0.3">
      <c r="A3" s="369" t="s">
        <v>158</v>
      </c>
      <c r="B3" s="370"/>
      <c r="C3" s="370"/>
      <c r="D3" s="371"/>
      <c r="E3" s="88"/>
    </row>
    <row r="4" spans="1:5" ht="28.5" customHeight="1" x14ac:dyDescent="0.25">
      <c r="A4" s="89" t="s">
        <v>153</v>
      </c>
      <c r="B4" s="90"/>
      <c r="C4" s="90"/>
      <c r="D4" s="55"/>
      <c r="E4" s="55"/>
    </row>
    <row r="5" spans="1:5" ht="18" x14ac:dyDescent="0.25">
      <c r="A5" s="91" t="s">
        <v>154</v>
      </c>
      <c r="B5" s="91" t="s">
        <v>159</v>
      </c>
      <c r="C5" s="92"/>
      <c r="D5" s="55"/>
      <c r="E5" s="55"/>
    </row>
    <row r="6" spans="1:5" ht="18" x14ac:dyDescent="0.25">
      <c r="A6" s="91" t="s">
        <v>156</v>
      </c>
      <c r="B6" s="91" t="s">
        <v>157</v>
      </c>
      <c r="C6" s="92"/>
      <c r="D6" s="55"/>
      <c r="E6" s="55"/>
    </row>
    <row r="7" spans="1:5" ht="18" x14ac:dyDescent="0.25">
      <c r="A7" s="92" t="s">
        <v>163</v>
      </c>
      <c r="B7" s="92"/>
      <c r="C7" s="92"/>
      <c r="D7" s="55"/>
      <c r="E7" s="55"/>
    </row>
    <row r="8" spans="1:5" x14ac:dyDescent="0.25">
      <c r="A8" s="9"/>
      <c r="B8" s="1"/>
      <c r="C8" s="1"/>
      <c r="D8" s="1"/>
    </row>
    <row r="9" spans="1:5" ht="15.75" thickBot="1" x14ac:dyDescent="0.3">
      <c r="A9" s="9"/>
      <c r="B9" s="1"/>
      <c r="C9" s="1"/>
      <c r="D9" s="1"/>
    </row>
    <row r="10" spans="1:5" ht="16.5" thickBot="1" x14ac:dyDescent="0.3">
      <c r="A10" s="372" t="s">
        <v>38</v>
      </c>
      <c r="B10" s="377"/>
      <c r="C10" s="372" t="s">
        <v>100</v>
      </c>
      <c r="D10" s="373"/>
    </row>
    <row r="11" spans="1:5" ht="15.75" x14ac:dyDescent="0.25">
      <c r="A11" s="12" t="s">
        <v>18</v>
      </c>
      <c r="B11" s="111"/>
      <c r="C11" s="100" t="s">
        <v>18</v>
      </c>
      <c r="D11" s="116"/>
    </row>
    <row r="12" spans="1:5" ht="15.75" x14ac:dyDescent="0.25">
      <c r="A12" s="4" t="s">
        <v>19</v>
      </c>
      <c r="B12" s="112"/>
      <c r="C12" s="101" t="s">
        <v>19</v>
      </c>
      <c r="D12" s="117"/>
    </row>
    <row r="13" spans="1:5" ht="15.75" x14ac:dyDescent="0.25">
      <c r="A13" s="4" t="s">
        <v>39</v>
      </c>
      <c r="B13" s="112"/>
      <c r="C13" s="101" t="s">
        <v>39</v>
      </c>
      <c r="D13" s="117"/>
    </row>
    <row r="14" spans="1:5" ht="15.75" x14ac:dyDescent="0.25">
      <c r="A14" s="4" t="s">
        <v>43</v>
      </c>
      <c r="B14" s="113"/>
      <c r="C14" s="101" t="s">
        <v>43</v>
      </c>
      <c r="D14" s="118"/>
    </row>
    <row r="15" spans="1:5" ht="15.75" x14ac:dyDescent="0.25">
      <c r="A15" s="4" t="s">
        <v>44</v>
      </c>
      <c r="B15" s="113"/>
      <c r="C15" s="101" t="s">
        <v>44</v>
      </c>
      <c r="D15" s="118"/>
    </row>
    <row r="16" spans="1:5" ht="15.75" x14ac:dyDescent="0.25">
      <c r="A16" s="97" t="s">
        <v>40</v>
      </c>
      <c r="B16" s="114"/>
      <c r="C16" s="102" t="s">
        <v>40</v>
      </c>
      <c r="D16" s="119"/>
    </row>
    <row r="17" spans="1:4" ht="15.75" x14ac:dyDescent="0.25">
      <c r="A17" s="4" t="s">
        <v>41</v>
      </c>
      <c r="B17" s="113"/>
      <c r="C17" s="101" t="s">
        <v>41</v>
      </c>
      <c r="D17" s="118"/>
    </row>
    <row r="18" spans="1:4" ht="15.75" x14ac:dyDescent="0.25">
      <c r="A18" s="4" t="s">
        <v>42</v>
      </c>
      <c r="B18" s="113"/>
      <c r="C18" s="101" t="s">
        <v>42</v>
      </c>
      <c r="D18" s="119" t="s">
        <v>104</v>
      </c>
    </row>
    <row r="19" spans="1:4" ht="16.5" thickBot="1" x14ac:dyDescent="0.3">
      <c r="A19" s="8" t="s">
        <v>45</v>
      </c>
      <c r="B19" s="115"/>
      <c r="C19" s="103" t="s">
        <v>45</v>
      </c>
      <c r="D19" s="120"/>
    </row>
    <row r="20" spans="1:4" ht="32.25" thickBot="1" x14ac:dyDescent="0.3">
      <c r="A20" s="104" t="s">
        <v>49</v>
      </c>
      <c r="B20" s="108">
        <f>SUM(B19,B15)</f>
        <v>0</v>
      </c>
      <c r="C20" s="104" t="s">
        <v>168</v>
      </c>
      <c r="D20" s="110">
        <f>SUM(D19,D15)</f>
        <v>0</v>
      </c>
    </row>
    <row r="21" spans="1:4" ht="32.25" customHeight="1" thickBot="1" x14ac:dyDescent="0.3">
      <c r="A21" s="94" t="s">
        <v>51</v>
      </c>
      <c r="B21" s="109">
        <f>SUM(B20,D20)</f>
        <v>0</v>
      </c>
      <c r="C21" s="95"/>
      <c r="D21" s="77"/>
    </row>
    <row r="22" spans="1:4" ht="23.25" customHeight="1" x14ac:dyDescent="0.25">
      <c r="A22" s="80"/>
      <c r="B22" s="82"/>
      <c r="C22" s="95"/>
      <c r="D22" s="77"/>
    </row>
    <row r="23" spans="1:4" ht="23.25" customHeight="1" x14ac:dyDescent="0.25">
      <c r="A23" s="96" t="s">
        <v>107</v>
      </c>
      <c r="B23" s="79"/>
      <c r="C23" s="26"/>
      <c r="D23" s="77"/>
    </row>
    <row r="24" spans="1:4" ht="23.25" customHeight="1" x14ac:dyDescent="0.25">
      <c r="A24" s="96" t="s">
        <v>24</v>
      </c>
      <c r="B24" s="79"/>
      <c r="C24" s="20"/>
      <c r="D24" s="77"/>
    </row>
    <row r="25" spans="1:4" ht="34.5" customHeight="1" x14ac:dyDescent="0.25">
      <c r="A25" s="80"/>
      <c r="B25" s="121" t="s">
        <v>169</v>
      </c>
      <c r="C25" s="121" t="s">
        <v>171</v>
      </c>
      <c r="D25" s="77"/>
    </row>
    <row r="26" spans="1:4" ht="15.75" x14ac:dyDescent="0.25">
      <c r="A26" s="4" t="s">
        <v>53</v>
      </c>
      <c r="B26" s="122">
        <f>B28-B27</f>
        <v>0</v>
      </c>
      <c r="C26" s="122">
        <f>B26*C24</f>
        <v>0</v>
      </c>
      <c r="D26" s="81"/>
    </row>
    <row r="27" spans="1:4" ht="16.5" thickBot="1" x14ac:dyDescent="0.3">
      <c r="A27" s="14" t="s">
        <v>89</v>
      </c>
      <c r="B27" s="123">
        <f>B28*'Szenario 1+2 Angaben'!B31</f>
        <v>0</v>
      </c>
      <c r="C27" s="123">
        <f>B27*C24</f>
        <v>0</v>
      </c>
      <c r="D27" s="81"/>
    </row>
    <row r="28" spans="1:4" ht="15.75" x14ac:dyDescent="0.25">
      <c r="A28" s="12" t="s">
        <v>90</v>
      </c>
      <c r="B28" s="124">
        <f>B30-B29</f>
        <v>0</v>
      </c>
      <c r="C28" s="124">
        <f>B28*C24</f>
        <v>0</v>
      </c>
      <c r="D28" s="81"/>
    </row>
    <row r="29" spans="1:4" ht="16.5" thickBot="1" x14ac:dyDescent="0.3">
      <c r="A29" s="14" t="s">
        <v>91</v>
      </c>
      <c r="B29" s="123">
        <f>B30*'Szenario 1+2 Angaben'!B32</f>
        <v>0</v>
      </c>
      <c r="C29" s="123">
        <f>B29*C24</f>
        <v>0</v>
      </c>
      <c r="D29" s="81"/>
    </row>
    <row r="30" spans="1:4" ht="15.75" x14ac:dyDescent="0.25">
      <c r="A30" s="12" t="s">
        <v>105</v>
      </c>
      <c r="B30" s="125"/>
      <c r="C30" s="124">
        <f>B30*C24</f>
        <v>0</v>
      </c>
      <c r="D30" s="81"/>
    </row>
    <row r="31" spans="1:4" ht="16.5" thickBot="1" x14ac:dyDescent="0.3">
      <c r="A31" s="14" t="s">
        <v>112</v>
      </c>
      <c r="B31" s="123">
        <f>B30*'Szenario 1+2 Angaben'!B34</f>
        <v>0</v>
      </c>
      <c r="C31" s="123">
        <f>B31*C24</f>
        <v>0</v>
      </c>
      <c r="D31" s="81"/>
    </row>
    <row r="32" spans="1:4" ht="15.75" x14ac:dyDescent="0.25">
      <c r="A32" s="74" t="s">
        <v>103</v>
      </c>
      <c r="B32" s="126">
        <f>SUM(B30:B31)</f>
        <v>0</v>
      </c>
      <c r="C32" s="126">
        <f>B32*C24</f>
        <v>0</v>
      </c>
      <c r="D32" s="81"/>
    </row>
    <row r="33" spans="1:10" ht="15.75" x14ac:dyDescent="0.25">
      <c r="A33" s="73"/>
      <c r="B33" s="73"/>
      <c r="C33" s="127"/>
      <c r="D33" s="81"/>
    </row>
    <row r="34" spans="1:10" ht="15.75" x14ac:dyDescent="0.25">
      <c r="A34" s="76" t="s">
        <v>106</v>
      </c>
      <c r="B34" s="82"/>
      <c r="C34" s="128">
        <f>C23*C28*1.13</f>
        <v>0</v>
      </c>
      <c r="D34" s="81"/>
    </row>
    <row r="35" spans="1:10" ht="16.5" thickBot="1" x14ac:dyDescent="0.3">
      <c r="A35" s="73" t="s">
        <v>108</v>
      </c>
      <c r="B35" s="78"/>
      <c r="C35" s="127">
        <f>C34*0.98</f>
        <v>0</v>
      </c>
      <c r="D35" s="81"/>
    </row>
    <row r="36" spans="1:10" ht="18.75" thickBot="1" x14ac:dyDescent="0.3">
      <c r="A36" s="62"/>
      <c r="B36" s="63"/>
      <c r="C36" s="1"/>
      <c r="D36" s="1"/>
      <c r="F36" s="374" t="s">
        <v>273</v>
      </c>
      <c r="G36" s="375"/>
      <c r="H36" s="375"/>
      <c r="I36" s="375"/>
      <c r="J36" s="376"/>
    </row>
    <row r="37" spans="1:10" ht="16.5" thickBot="1" x14ac:dyDescent="0.3">
      <c r="A37" s="64"/>
      <c r="B37" s="65"/>
      <c r="F37" s="293" t="s">
        <v>276</v>
      </c>
      <c r="G37" s="294"/>
      <c r="H37" s="295">
        <f>(0.4+0.8)/2</f>
        <v>0.60000000000000009</v>
      </c>
    </row>
    <row r="38" spans="1:10" x14ac:dyDescent="0.25">
      <c r="B38" s="66"/>
    </row>
  </sheetData>
  <mergeCells count="5">
    <mergeCell ref="A2:D2"/>
    <mergeCell ref="A3:D3"/>
    <mergeCell ref="A10:B10"/>
    <mergeCell ref="C10:D10"/>
    <mergeCell ref="F36:J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9" zoomScaleNormal="100" workbookViewId="0">
      <selection activeCell="C24" sqref="C24"/>
    </sheetView>
  </sheetViews>
  <sheetFormatPr baseColWidth="10" defaultRowHeight="15" x14ac:dyDescent="0.25"/>
  <cols>
    <col min="1" max="1" width="38" customWidth="1"/>
    <col min="2" max="2" width="19.42578125" customWidth="1"/>
    <col min="3" max="3" width="28.28515625" customWidth="1"/>
    <col min="4" max="4" width="16.42578125" customWidth="1"/>
  </cols>
  <sheetData>
    <row r="1" spans="1:5" ht="15.75" thickBot="1" x14ac:dyDescent="0.3"/>
    <row r="2" spans="1:5" ht="24" thickBot="1" x14ac:dyDescent="0.4">
      <c r="A2" s="366" t="s">
        <v>164</v>
      </c>
      <c r="B2" s="367"/>
      <c r="C2" s="367"/>
      <c r="D2" s="368"/>
    </row>
    <row r="3" spans="1:5" ht="18.75" thickBot="1" x14ac:dyDescent="0.3">
      <c r="A3" s="369" t="s">
        <v>158</v>
      </c>
      <c r="B3" s="370"/>
      <c r="C3" s="370"/>
      <c r="D3" s="371"/>
      <c r="E3" s="88"/>
    </row>
    <row r="4" spans="1:5" ht="28.5" customHeight="1" x14ac:dyDescent="0.25">
      <c r="A4" s="89" t="s">
        <v>153</v>
      </c>
      <c r="B4" s="90"/>
      <c r="C4" s="90"/>
      <c r="D4" s="55"/>
      <c r="E4" s="55"/>
    </row>
    <row r="5" spans="1:5" ht="18" x14ac:dyDescent="0.25">
      <c r="A5" s="170" t="s">
        <v>154</v>
      </c>
      <c r="B5" s="170" t="s">
        <v>159</v>
      </c>
      <c r="C5" s="92"/>
      <c r="D5" s="55"/>
      <c r="E5" s="55"/>
    </row>
    <row r="6" spans="1:5" ht="18" x14ac:dyDescent="0.25">
      <c r="A6" s="170" t="s">
        <v>156</v>
      </c>
      <c r="B6" s="170" t="s">
        <v>157</v>
      </c>
      <c r="C6" s="92"/>
      <c r="D6" s="55"/>
      <c r="E6" s="55"/>
    </row>
    <row r="7" spans="1:5" ht="18" x14ac:dyDescent="0.25">
      <c r="A7" s="92" t="s">
        <v>163</v>
      </c>
      <c r="B7" s="92"/>
      <c r="C7" s="92"/>
      <c r="D7" s="55"/>
      <c r="E7" s="55"/>
    </row>
    <row r="8" spans="1:5" x14ac:dyDescent="0.25">
      <c r="A8" s="9"/>
      <c r="B8" s="1"/>
      <c r="C8" s="1"/>
      <c r="D8" s="1"/>
    </row>
    <row r="9" spans="1:5" ht="15.75" thickBot="1" x14ac:dyDescent="0.3">
      <c r="A9" s="9"/>
      <c r="B9" s="1"/>
      <c r="C9" s="1"/>
      <c r="D9" s="1"/>
    </row>
    <row r="10" spans="1:5" ht="16.5" thickBot="1" x14ac:dyDescent="0.3">
      <c r="A10" s="372" t="s">
        <v>38</v>
      </c>
      <c r="B10" s="373"/>
      <c r="C10" s="372" t="s">
        <v>100</v>
      </c>
      <c r="D10" s="373"/>
    </row>
    <row r="11" spans="1:5" ht="15.75" x14ac:dyDescent="0.25">
      <c r="A11" s="12" t="s">
        <v>18</v>
      </c>
      <c r="B11" s="111">
        <f>'Szenario 1+2 Angaben'!B7/'Szenario 1+2 Angaben'!B8</f>
        <v>4619.0761847630465</v>
      </c>
      <c r="C11" s="100" t="s">
        <v>18</v>
      </c>
      <c r="D11" s="116">
        <f>'Szenario 1+2 Angaben'!B14/'Szenario 1+2 Angaben'!B15</f>
        <v>3360</v>
      </c>
    </row>
    <row r="12" spans="1:5" ht="15.75" x14ac:dyDescent="0.25">
      <c r="A12" s="4" t="s">
        <v>19</v>
      </c>
      <c r="B12" s="112">
        <f>'Szenario 1+2 Angaben'!B7*'Szenario 1+2 Angaben'!B29</f>
        <v>1347.5000000000002</v>
      </c>
      <c r="C12" s="101" t="s">
        <v>19</v>
      </c>
      <c r="D12" s="117">
        <f>'Szenario 1+2 Angaben'!B14*'Szenario 1+2 Angaben'!B29</f>
        <v>735.00000000000011</v>
      </c>
    </row>
    <row r="13" spans="1:5" ht="15.75" x14ac:dyDescent="0.25">
      <c r="A13" s="4" t="s">
        <v>39</v>
      </c>
      <c r="B13" s="112">
        <f>'Szenario 1+2 Angaben'!B7*'Szenario 1+2 Angaben'!B10</f>
        <v>1540</v>
      </c>
      <c r="C13" s="101" t="s">
        <v>39</v>
      </c>
      <c r="D13" s="117">
        <f>'Szenario 1+2 Angaben'!B14*'Szenario 1+2 Angaben'!B17</f>
        <v>840</v>
      </c>
    </row>
    <row r="14" spans="1:5" ht="15.75" x14ac:dyDescent="0.25">
      <c r="A14" s="4" t="s">
        <v>43</v>
      </c>
      <c r="B14" s="113">
        <f>SUM(B11:B13)</f>
        <v>7506.5761847630465</v>
      </c>
      <c r="C14" s="101" t="s">
        <v>43</v>
      </c>
      <c r="D14" s="118">
        <f>SUM(D11:D13)</f>
        <v>4935</v>
      </c>
    </row>
    <row r="15" spans="1:5" ht="15.75" x14ac:dyDescent="0.25">
      <c r="A15" s="4" t="s">
        <v>44</v>
      </c>
      <c r="B15" s="113">
        <f>B14/'Szenario 1+2 Angaben'!B9</f>
        <v>16.681280410584549</v>
      </c>
      <c r="C15" s="101" t="s">
        <v>44</v>
      </c>
      <c r="D15" s="118">
        <f>D14/'Szenario 1+2 Angaben'!B16</f>
        <v>49.35</v>
      </c>
    </row>
    <row r="16" spans="1:5" ht="15.75" x14ac:dyDescent="0.25">
      <c r="A16" s="97" t="s">
        <v>40</v>
      </c>
      <c r="B16" s="114"/>
      <c r="C16" s="102" t="s">
        <v>40</v>
      </c>
      <c r="D16" s="119"/>
    </row>
    <row r="17" spans="1:4" ht="15.75" x14ac:dyDescent="0.25">
      <c r="A17" s="4" t="s">
        <v>41</v>
      </c>
      <c r="B17" s="113">
        <f>'Szenario 1+2 Angaben'!B11</f>
        <v>6.16</v>
      </c>
      <c r="C17" s="101" t="s">
        <v>41</v>
      </c>
      <c r="D17" s="118">
        <f>'Szenario 1+2 Angaben'!B18</f>
        <v>12.6</v>
      </c>
    </row>
    <row r="18" spans="1:4" ht="15.75" x14ac:dyDescent="0.25">
      <c r="A18" s="4" t="s">
        <v>42</v>
      </c>
      <c r="B18" s="113">
        <f>'Szenario 1+2 Angaben'!B12</f>
        <v>10.77</v>
      </c>
      <c r="C18" s="101" t="s">
        <v>42</v>
      </c>
      <c r="D18" s="119" t="s">
        <v>104</v>
      </c>
    </row>
    <row r="19" spans="1:4" ht="16.5" thickBot="1" x14ac:dyDescent="0.3">
      <c r="A19" s="8" t="s">
        <v>45</v>
      </c>
      <c r="B19" s="115">
        <f>SUM(B17:B18)</f>
        <v>16.93</v>
      </c>
      <c r="C19" s="103" t="s">
        <v>45</v>
      </c>
      <c r="D19" s="120">
        <f>SUM(D17:D18)</f>
        <v>12.6</v>
      </c>
    </row>
    <row r="20" spans="1:4" ht="32.25" thickBot="1" x14ac:dyDescent="0.3">
      <c r="A20" s="104" t="s">
        <v>49</v>
      </c>
      <c r="B20" s="108">
        <f>SUM(B19,B15)</f>
        <v>33.611280410584548</v>
      </c>
      <c r="C20" s="104" t="s">
        <v>168</v>
      </c>
      <c r="D20" s="110">
        <f>SUM(D19,D15)</f>
        <v>61.95</v>
      </c>
    </row>
    <row r="21" spans="1:4" ht="32.25" customHeight="1" thickBot="1" x14ac:dyDescent="0.3">
      <c r="A21" s="94" t="s">
        <v>51</v>
      </c>
      <c r="B21" s="109">
        <f>SUM(B20,D20)</f>
        <v>95.561280410584544</v>
      </c>
      <c r="C21" s="95"/>
      <c r="D21" s="77"/>
    </row>
    <row r="22" spans="1:4" ht="23.25" customHeight="1" x14ac:dyDescent="0.25">
      <c r="A22" s="80"/>
      <c r="B22" s="82"/>
      <c r="C22" s="95"/>
      <c r="D22" s="77"/>
    </row>
    <row r="23" spans="1:4" ht="23.25" customHeight="1" x14ac:dyDescent="0.25">
      <c r="A23" s="96" t="s">
        <v>107</v>
      </c>
      <c r="B23" s="79"/>
      <c r="C23" s="26">
        <v>15</v>
      </c>
      <c r="D23" s="77"/>
    </row>
    <row r="24" spans="1:4" ht="23.25" customHeight="1" x14ac:dyDescent="0.25">
      <c r="A24" s="96" t="s">
        <v>24</v>
      </c>
      <c r="B24" s="79"/>
      <c r="C24" s="20">
        <v>0.6</v>
      </c>
      <c r="D24" s="77"/>
    </row>
    <row r="25" spans="1:4" ht="34.5" customHeight="1" x14ac:dyDescent="0.25">
      <c r="A25" s="80"/>
      <c r="B25" s="121" t="s">
        <v>169</v>
      </c>
      <c r="C25" s="121" t="s">
        <v>171</v>
      </c>
      <c r="D25" s="77"/>
    </row>
    <row r="26" spans="1:4" ht="15.75" x14ac:dyDescent="0.25">
      <c r="A26" s="4" t="s">
        <v>53</v>
      </c>
      <c r="B26" s="122">
        <f>B28-B27</f>
        <v>88.966359999999995</v>
      </c>
      <c r="C26" s="122">
        <f>B26*C24</f>
        <v>53.379815999999998</v>
      </c>
      <c r="D26" s="81"/>
    </row>
    <row r="27" spans="1:4" ht="16.5" thickBot="1" x14ac:dyDescent="0.3">
      <c r="A27" s="14" t="s">
        <v>89</v>
      </c>
      <c r="B27" s="123">
        <f>B28*'Szenario 1+2 Angaben'!B31</f>
        <v>1.8156399999999999</v>
      </c>
      <c r="C27" s="123">
        <f>B27*C24</f>
        <v>1.0893839999999999</v>
      </c>
      <c r="D27" s="81"/>
    </row>
    <row r="28" spans="1:4" ht="15.75" x14ac:dyDescent="0.25">
      <c r="A28" s="12" t="s">
        <v>90</v>
      </c>
      <c r="B28" s="124">
        <f>B30-B29</f>
        <v>90.781999999999996</v>
      </c>
      <c r="C28" s="124">
        <f>B28*C24</f>
        <v>54.469199999999994</v>
      </c>
      <c r="D28" s="81"/>
    </row>
    <row r="29" spans="1:4" ht="16.5" thickBot="1" x14ac:dyDescent="0.3">
      <c r="A29" s="14" t="s">
        <v>91</v>
      </c>
      <c r="B29" s="123">
        <f>B30*'Szenario 1+2 Angaben'!B32</f>
        <v>4.7780000000000005</v>
      </c>
      <c r="C29" s="123">
        <f>B29*C24</f>
        <v>2.8668</v>
      </c>
      <c r="D29" s="81"/>
    </row>
    <row r="30" spans="1:4" ht="15.75" x14ac:dyDescent="0.25">
      <c r="A30" s="12" t="s">
        <v>105</v>
      </c>
      <c r="B30" s="125">
        <v>95.56</v>
      </c>
      <c r="C30" s="124">
        <f>B30*C24</f>
        <v>57.335999999999999</v>
      </c>
      <c r="D30" s="81"/>
    </row>
    <row r="31" spans="1:4" ht="16.5" thickBot="1" x14ac:dyDescent="0.3">
      <c r="A31" s="14" t="s">
        <v>112</v>
      </c>
      <c r="B31" s="123">
        <f>B30*'Szenario 1+2 Angaben'!B34</f>
        <v>12.422800000000001</v>
      </c>
      <c r="C31" s="123">
        <f>B31*C24</f>
        <v>7.4536800000000003</v>
      </c>
      <c r="D31" s="81"/>
    </row>
    <row r="32" spans="1:4" ht="15.75" x14ac:dyDescent="0.25">
      <c r="A32" s="74" t="s">
        <v>103</v>
      </c>
      <c r="B32" s="126">
        <f>SUM(B30:B31)</f>
        <v>107.9828</v>
      </c>
      <c r="C32" s="126">
        <f>B32*C24</f>
        <v>64.78967999999999</v>
      </c>
      <c r="D32" s="81"/>
    </row>
    <row r="33" spans="1:10" ht="15.75" x14ac:dyDescent="0.25">
      <c r="A33" s="73"/>
      <c r="B33" s="73"/>
      <c r="C33" s="127"/>
      <c r="D33" s="81"/>
    </row>
    <row r="34" spans="1:10" ht="15.75" x14ac:dyDescent="0.25">
      <c r="A34" s="76" t="s">
        <v>106</v>
      </c>
      <c r="B34" s="82"/>
      <c r="C34" s="128">
        <f>C23*C28*1.13</f>
        <v>923.25293999999985</v>
      </c>
      <c r="D34" s="81"/>
    </row>
    <row r="35" spans="1:10" ht="16.5" thickBot="1" x14ac:dyDescent="0.3">
      <c r="A35" s="73" t="s">
        <v>108</v>
      </c>
      <c r="B35" s="78"/>
      <c r="C35" s="127">
        <f>C34*0.98</f>
        <v>904.78788119999979</v>
      </c>
      <c r="D35" s="81"/>
    </row>
    <row r="36" spans="1:10" ht="18.75" thickBot="1" x14ac:dyDescent="0.3">
      <c r="A36" s="62"/>
      <c r="B36" s="63"/>
      <c r="C36" s="1"/>
      <c r="D36" s="1"/>
      <c r="F36" s="374" t="s">
        <v>273</v>
      </c>
      <c r="G36" s="375"/>
      <c r="H36" s="375"/>
      <c r="I36" s="375"/>
      <c r="J36" s="376"/>
    </row>
    <row r="37" spans="1:10" ht="16.5" thickBot="1" x14ac:dyDescent="0.3">
      <c r="A37" s="64"/>
      <c r="B37" s="65"/>
      <c r="F37" s="293" t="s">
        <v>276</v>
      </c>
      <c r="G37" s="294"/>
      <c r="H37" s="295">
        <f>(0.4+0.8)/2</f>
        <v>0.60000000000000009</v>
      </c>
    </row>
    <row r="38" spans="1:10" x14ac:dyDescent="0.25">
      <c r="B38" s="66"/>
    </row>
  </sheetData>
  <mergeCells count="5">
    <mergeCell ref="A10:B10"/>
    <mergeCell ref="C10:D10"/>
    <mergeCell ref="A2:D2"/>
    <mergeCell ref="A3:D3"/>
    <mergeCell ref="F36:J36"/>
  </mergeCells>
  <pageMargins left="0.23622047244094491" right="0.23622047244094491" top="0.55118110236220474" bottom="0.55118110236220474" header="0.31496062992125984" footer="0.31496062992125984"/>
  <pageSetup paperSize="9" scale="73" orientation="landscape" r:id="rId1"/>
  <headerFooter>
    <oddFooter>&amp;R7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Deckblatt</vt:lpstr>
      <vt:lpstr>Gliederung</vt:lpstr>
      <vt:lpstr>Szenario 1+2 Angaben</vt:lpstr>
      <vt:lpstr>Szenario 1+2 (2) Angaben</vt:lpstr>
      <vt:lpstr>MM-Invoice</vt:lpstr>
      <vt:lpstr>Senario 1_Vorlage</vt:lpstr>
      <vt:lpstr>Szenario 1_LÖS</vt:lpstr>
      <vt:lpstr>Szenario 2_Vorlage</vt:lpstr>
      <vt:lpstr>Szenario 2_LÖS</vt:lpstr>
      <vt:lpstr>Szenario 3 Angaben</vt:lpstr>
      <vt:lpstr>Szenario 3 Lösung</vt:lpstr>
      <vt:lpstr>Beurteilung</vt:lpstr>
      <vt:lpstr>Deckblatt!Druckbereich</vt:lpstr>
      <vt:lpstr>'Szenario 1+2 (2) Angaben'!Druckbereich</vt:lpstr>
      <vt:lpstr>'Szenario 2_LÖS'!Druckbereich</vt:lpstr>
      <vt:lpstr>'Szenario 3 Angaben'!Druckbereich</vt:lpstr>
      <vt:lpstr>'Szenario 3 Lösung'!Druckbereich</vt:lpstr>
    </vt:vector>
  </TitlesOfParts>
  <Company>Francisco Josephinum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Eibensteiner  Roman</dc:creator>
  <cp:lastModifiedBy>Eibensteiner  Roman</cp:lastModifiedBy>
  <cp:lastPrinted>2018-10-15T11:58:25Z</cp:lastPrinted>
  <dcterms:created xsi:type="dcterms:W3CDTF">2015-11-17T08:16:55Z</dcterms:created>
  <dcterms:modified xsi:type="dcterms:W3CDTF">2018-12-13T13:22:28Z</dcterms:modified>
</cp:coreProperties>
</file>